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showInkAnnotation="0" hidePivotFieldList="1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 2024 г\29-я сессия 30.10.2024 г\"/>
    </mc:Choice>
  </mc:AlternateContent>
  <xr:revisionPtr revIDLastSave="0" documentId="13_ncr:1_{684AD5BD-E447-42D3-B371-209E775BB03F}" xr6:coauthVersionLast="46" xr6:coauthVersionMax="46" xr10:uidLastSave="{00000000-0000-0000-0000-000000000000}"/>
  <bookViews>
    <workbookView xWindow="-120" yWindow="-120" windowWidth="19440" windowHeight="15000" tabRatio="610" activeTab="4" xr2:uid="{00000000-000D-0000-FFFF-FFFF00000000}"/>
  </bookViews>
  <sheets>
    <sheet name="приложение 1" sheetId="40" r:id="rId1"/>
    <sheet name="приложение 2" sheetId="7" r:id="rId2"/>
    <sheet name="приложение 3" sheetId="27" r:id="rId3"/>
    <sheet name="приложение 4" sheetId="39" r:id="rId4"/>
    <sheet name="Приложение  5" sheetId="42" r:id="rId5"/>
    <sheet name="Приложение 6" sheetId="41" r:id="rId6"/>
  </sheets>
  <externalReferences>
    <externalReference r:id="rId7"/>
  </externalReferences>
  <definedNames>
    <definedName name="_xlnm._FilterDatabase" localSheetId="1" hidden="1">'приложение 2'!$B$7:$L$191</definedName>
    <definedName name="_xlnm._FilterDatabase" localSheetId="2" hidden="1">'приложение 3'!$B$8:$L$193</definedName>
    <definedName name="_xlnm._FilterDatabase" localSheetId="3" hidden="1">'приложение 4'!$K$13:$M$254</definedName>
    <definedName name="Запрос_из_bud2008" localSheetId="1">'приложение 2'!#REF!</definedName>
    <definedName name="Запрос_из_bud2008" localSheetId="2">'приложение 3'!#REF!</definedName>
    <definedName name="Запрос_из_BUDGET_2010_12" localSheetId="1">'приложение 2'!#REF!</definedName>
    <definedName name="Запрос_из_BUDGET_2010_12" localSheetId="2">'приложение 3'!#REF!</definedName>
    <definedName name="_xlnm.Print_Area" localSheetId="1">'приложение 2'!$A$1:$L$193</definedName>
    <definedName name="_xlnm.Print_Area" localSheetId="2">'приложение 3'!$A$1:$L$196</definedName>
    <definedName name="_xlnm.Print_Area" localSheetId="3">'приложение 4'!$B$1:$M$282</definedName>
  </definedNames>
  <calcPr calcId="191029"/>
</workbook>
</file>

<file path=xl/calcChain.xml><?xml version="1.0" encoding="utf-8"?>
<calcChain xmlns="http://schemas.openxmlformats.org/spreadsheetml/2006/main">
  <c r="C37" i="42" l="1"/>
  <c r="J179" i="27"/>
  <c r="J155" i="27"/>
  <c r="J40" i="27"/>
  <c r="C15" i="40"/>
  <c r="J33" i="27"/>
  <c r="M268" i="39" l="1"/>
  <c r="L268" i="39"/>
  <c r="L267" i="39" s="1"/>
  <c r="L266" i="39" s="1"/>
  <c r="L265" i="39" s="1"/>
  <c r="L264" i="39" s="1"/>
  <c r="L263" i="39" s="1"/>
  <c r="L262" i="39" s="1"/>
  <c r="M267" i="39"/>
  <c r="M266" i="39"/>
  <c r="M265" i="39"/>
  <c r="M264" i="39" s="1"/>
  <c r="M263" i="39" s="1"/>
  <c r="M262" i="39" s="1"/>
  <c r="K268" i="39"/>
  <c r="K267" i="39" s="1"/>
  <c r="K266" i="39" s="1"/>
  <c r="K265" i="39" s="1"/>
  <c r="K264" i="39" s="1"/>
  <c r="K263" i="39" s="1"/>
  <c r="K262" i="39" s="1"/>
  <c r="L161" i="7"/>
  <c r="L160" i="7" s="1"/>
  <c r="L159" i="7" s="1"/>
  <c r="L158" i="7" s="1"/>
  <c r="K161" i="7"/>
  <c r="K160" i="7"/>
  <c r="K159" i="7"/>
  <c r="K158" i="7"/>
  <c r="I160" i="7"/>
  <c r="I159" i="7" s="1"/>
  <c r="I158" i="7" s="1"/>
  <c r="I161" i="7"/>
  <c r="L162" i="27"/>
  <c r="L161" i="27" s="1"/>
  <c r="L160" i="27" s="1"/>
  <c r="K162" i="27"/>
  <c r="K161" i="27"/>
  <c r="K160" i="27"/>
  <c r="J162" i="27"/>
  <c r="J161" i="27" s="1"/>
  <c r="J160" i="27" s="1"/>
  <c r="M261" i="39"/>
  <c r="L261" i="39"/>
  <c r="L260" i="39" s="1"/>
  <c r="M260" i="39"/>
  <c r="M259" i="39"/>
  <c r="M258" i="39"/>
  <c r="M257" i="39" s="1"/>
  <c r="M256" i="39" s="1"/>
  <c r="M255" i="39" s="1"/>
  <c r="K261" i="39"/>
  <c r="K260" i="39" s="1"/>
  <c r="L127" i="7"/>
  <c r="L126" i="7" s="1"/>
  <c r="L125" i="7" s="1"/>
  <c r="L124" i="7" s="1"/>
  <c r="L123" i="7" s="1"/>
  <c r="L122" i="7" s="1"/>
  <c r="L121" i="7" s="1"/>
  <c r="L120" i="7" s="1"/>
  <c r="K127" i="7"/>
  <c r="K126" i="7" s="1"/>
  <c r="K125" i="7" s="1"/>
  <c r="K124" i="7" s="1"/>
  <c r="K123" i="7" s="1"/>
  <c r="K122" i="7" s="1"/>
  <c r="K121" i="7" s="1"/>
  <c r="K120" i="7" s="1"/>
  <c r="I127" i="7"/>
  <c r="I126" i="7" s="1"/>
  <c r="I125" i="7" s="1"/>
  <c r="I124" i="7" s="1"/>
  <c r="I123" i="7" s="1"/>
  <c r="I122" i="7" s="1"/>
  <c r="I121" i="7" s="1"/>
  <c r="I120" i="7" s="1"/>
  <c r="L126" i="27"/>
  <c r="K126" i="27"/>
  <c r="K125" i="27" s="1"/>
  <c r="K124" i="27" s="1"/>
  <c r="K123" i="27" s="1"/>
  <c r="K122" i="27" s="1"/>
  <c r="K121" i="27" s="1"/>
  <c r="K120" i="27" s="1"/>
  <c r="L125" i="27"/>
  <c r="L124" i="27"/>
  <c r="L123" i="27" s="1"/>
  <c r="L122" i="27" s="1"/>
  <c r="L121" i="27" s="1"/>
  <c r="L120" i="27" s="1"/>
  <c r="J126" i="27"/>
  <c r="J125" i="27" s="1"/>
  <c r="J124" i="27" s="1"/>
  <c r="J123" i="27" s="1"/>
  <c r="J122" i="27" s="1"/>
  <c r="J121" i="27" s="1"/>
  <c r="J120" i="27" s="1"/>
  <c r="C27" i="40"/>
  <c r="L259" i="39" l="1"/>
  <c r="L258" i="39"/>
  <c r="L257" i="39" s="1"/>
  <c r="L256" i="39" s="1"/>
  <c r="L255" i="39" s="1"/>
  <c r="K258" i="39"/>
  <c r="K257" i="39" s="1"/>
  <c r="K256" i="39" s="1"/>
  <c r="K255" i="39" s="1"/>
  <c r="K259" i="39"/>
  <c r="H15" i="41"/>
  <c r="G15" i="41"/>
  <c r="F15" i="41"/>
  <c r="H18" i="41"/>
  <c r="G18" i="41"/>
  <c r="F18" i="41"/>
  <c r="L36" i="7"/>
  <c r="L35" i="7" s="1"/>
  <c r="L34" i="7" s="1"/>
  <c r="K36" i="7"/>
  <c r="K35" i="7" s="1"/>
  <c r="K34" i="7" s="1"/>
  <c r="I36" i="7"/>
  <c r="I35" i="7" s="1"/>
  <c r="I34" i="7" s="1"/>
  <c r="M65" i="39"/>
  <c r="M64" i="39" s="1"/>
  <c r="M63" i="39" s="1"/>
  <c r="M62" i="39" s="1"/>
  <c r="M61" i="39" s="1"/>
  <c r="L65" i="39"/>
  <c r="L64" i="39" s="1"/>
  <c r="L63" i="39" s="1"/>
  <c r="L62" i="39" s="1"/>
  <c r="L61" i="39" s="1"/>
  <c r="K65" i="39"/>
  <c r="K64" i="39" s="1"/>
  <c r="K63" i="39" s="1"/>
  <c r="K62" i="39" s="1"/>
  <c r="K61" i="39" s="1"/>
  <c r="L36" i="27"/>
  <c r="L35" i="27" s="1"/>
  <c r="K36" i="27"/>
  <c r="K35" i="27" s="1"/>
  <c r="J36" i="27"/>
  <c r="J35" i="27" s="1"/>
  <c r="D37" i="42" l="1"/>
  <c r="L32" i="27"/>
  <c r="K39" i="7"/>
  <c r="L134" i="7"/>
  <c r="K134" i="7"/>
  <c r="K18" i="7"/>
  <c r="K32" i="27"/>
  <c r="K137" i="27" l="1"/>
  <c r="L133" i="27"/>
  <c r="L132" i="27" s="1"/>
  <c r="L131" i="27" s="1"/>
  <c r="L130" i="27" s="1"/>
  <c r="K133" i="27"/>
  <c r="K132" i="27" s="1"/>
  <c r="K131" i="27" s="1"/>
  <c r="K130" i="27" s="1"/>
  <c r="K71" i="39" l="1"/>
  <c r="K59" i="39"/>
  <c r="K55" i="39"/>
  <c r="K45" i="39"/>
  <c r="K38" i="39"/>
  <c r="K37" i="39" s="1"/>
  <c r="K36" i="39" s="1"/>
  <c r="K35" i="39" s="1"/>
  <c r="K33" i="39"/>
  <c r="I31" i="7"/>
  <c r="I32" i="7"/>
  <c r="I39" i="7"/>
  <c r="I46" i="7"/>
  <c r="I48" i="7"/>
  <c r="I153" i="7"/>
  <c r="I152" i="7" s="1"/>
  <c r="I151" i="7" s="1"/>
  <c r="I150" i="7" s="1"/>
  <c r="I157" i="7"/>
  <c r="I156" i="7" s="1"/>
  <c r="I155" i="7" s="1"/>
  <c r="I17" i="7"/>
  <c r="I18" i="7"/>
  <c r="K167" i="39"/>
  <c r="K166" i="39" s="1"/>
  <c r="K165" i="39" s="1"/>
  <c r="K164" i="39" s="1"/>
  <c r="K163" i="39" s="1"/>
  <c r="K162" i="39" s="1"/>
  <c r="L185" i="7"/>
  <c r="K185" i="7"/>
  <c r="I191" i="7"/>
  <c r="I190" i="7" s="1"/>
  <c r="I189" i="7" s="1"/>
  <c r="I188" i="7" s="1"/>
  <c r="I187" i="7" s="1"/>
  <c r="I186" i="7" s="1"/>
  <c r="I185" i="7" s="1"/>
  <c r="J192" i="27"/>
  <c r="J191" i="27" s="1"/>
  <c r="J190" i="27" s="1"/>
  <c r="J189" i="27" s="1"/>
  <c r="J188" i="27" s="1"/>
  <c r="J187" i="27" s="1"/>
  <c r="I16" i="7" l="1"/>
  <c r="I15" i="7" s="1"/>
  <c r="I14" i="7" s="1"/>
  <c r="C35" i="42"/>
  <c r="C34" i="42" s="1"/>
  <c r="C33" i="42" s="1"/>
  <c r="C30" i="42"/>
  <c r="C29" i="42" s="1"/>
  <c r="C28" i="42" s="1"/>
  <c r="J158" i="27"/>
  <c r="J157" i="27" s="1"/>
  <c r="J156" i="27" s="1"/>
  <c r="J154" i="27"/>
  <c r="J153" i="27" s="1"/>
  <c r="J152" i="27" s="1"/>
  <c r="I154" i="7"/>
  <c r="K70" i="39"/>
  <c r="K69" i="39" s="1"/>
  <c r="K68" i="39" s="1"/>
  <c r="K58" i="39"/>
  <c r="K57" i="39" s="1"/>
  <c r="K56" i="39" s="1"/>
  <c r="K54" i="39"/>
  <c r="K53" i="39" s="1"/>
  <c r="K52" i="39" s="1"/>
  <c r="K34" i="39"/>
  <c r="L34" i="39"/>
  <c r="K32" i="39"/>
  <c r="K31" i="39" s="1"/>
  <c r="K30" i="39" s="1"/>
  <c r="K29" i="39" s="1"/>
  <c r="K28" i="39" s="1"/>
  <c r="K27" i="39" s="1"/>
  <c r="J39" i="27"/>
  <c r="J38" i="27" s="1"/>
  <c r="I30" i="7"/>
  <c r="I29" i="7" s="1"/>
  <c r="I28" i="7" s="1"/>
  <c r="J31" i="27"/>
  <c r="J30" i="27" s="1"/>
  <c r="J29" i="27" s="1"/>
  <c r="J17" i="27"/>
  <c r="J16" i="27" s="1"/>
  <c r="C18" i="40"/>
  <c r="C25" i="42"/>
  <c r="M27" i="27"/>
  <c r="H17" i="41"/>
  <c r="G17" i="41"/>
  <c r="F17" i="41"/>
  <c r="H14" i="41"/>
  <c r="G14" i="41"/>
  <c r="F14" i="41"/>
  <c r="E50" i="42"/>
  <c r="E49" i="42"/>
  <c r="D50" i="42"/>
  <c r="D49" i="42" s="1"/>
  <c r="C50" i="42"/>
  <c r="C49" i="42" s="1"/>
  <c r="E47" i="42"/>
  <c r="E46" i="42" s="1"/>
  <c r="D47" i="42"/>
  <c r="D46" i="42" s="1"/>
  <c r="C47" i="42"/>
  <c r="C46" i="42" s="1"/>
  <c r="E44" i="42"/>
  <c r="D44" i="42"/>
  <c r="C44" i="42"/>
  <c r="D43" i="42"/>
  <c r="E40" i="42"/>
  <c r="E39" i="42" s="1"/>
  <c r="D40" i="42"/>
  <c r="D39" i="42" s="1"/>
  <c r="C40" i="42"/>
  <c r="C39" i="42" s="1"/>
  <c r="E35" i="42"/>
  <c r="E34" i="42" s="1"/>
  <c r="E33" i="42" s="1"/>
  <c r="D35" i="42"/>
  <c r="D34" i="42" s="1"/>
  <c r="D33" i="42" s="1"/>
  <c r="E30" i="42"/>
  <c r="E29" i="42" s="1"/>
  <c r="E28" i="42" s="1"/>
  <c r="D30" i="42"/>
  <c r="D29" i="42" s="1"/>
  <c r="D28" i="42" s="1"/>
  <c r="E25" i="42"/>
  <c r="E24" i="42" s="1"/>
  <c r="E54" i="42" s="1"/>
  <c r="D25" i="42"/>
  <c r="D24" i="42" s="1"/>
  <c r="D54" i="42" s="1"/>
  <c r="C24" i="42"/>
  <c r="C54" i="42" s="1"/>
  <c r="E22" i="42"/>
  <c r="E21" i="42" s="1"/>
  <c r="D22" i="42"/>
  <c r="C22" i="42"/>
  <c r="C21" i="42" s="1"/>
  <c r="D21" i="42"/>
  <c r="E17" i="42"/>
  <c r="D17" i="42"/>
  <c r="D14" i="42" s="1"/>
  <c r="C17" i="42"/>
  <c r="E15" i="42"/>
  <c r="D15" i="42"/>
  <c r="C15" i="42"/>
  <c r="E35" i="40"/>
  <c r="D35" i="40"/>
  <c r="E32" i="40"/>
  <c r="D32" i="40"/>
  <c r="C32" i="40"/>
  <c r="E30" i="40"/>
  <c r="D30" i="40"/>
  <c r="C30" i="40"/>
  <c r="C26" i="40"/>
  <c r="E26" i="40"/>
  <c r="D26" i="40"/>
  <c r="E23" i="40"/>
  <c r="D23" i="40"/>
  <c r="C23" i="40"/>
  <c r="E18" i="40"/>
  <c r="D18" i="40"/>
  <c r="E13" i="40"/>
  <c r="E12" i="40" s="1"/>
  <c r="D13" i="40"/>
  <c r="C13" i="40"/>
  <c r="D12" i="40"/>
  <c r="L157" i="7"/>
  <c r="L156" i="7" s="1"/>
  <c r="L155" i="7" s="1"/>
  <c r="L154" i="7" s="1"/>
  <c r="K157" i="7"/>
  <c r="K156" i="7" s="1"/>
  <c r="K155" i="7" s="1"/>
  <c r="K154" i="7" s="1"/>
  <c r="M148" i="39"/>
  <c r="M147" i="39" s="1"/>
  <c r="M146" i="39" s="1"/>
  <c r="M145" i="39" s="1"/>
  <c r="M144" i="39" s="1"/>
  <c r="M143" i="39" s="1"/>
  <c r="M142" i="39" s="1"/>
  <c r="L148" i="39"/>
  <c r="L147" i="39" s="1"/>
  <c r="L146" i="39" s="1"/>
  <c r="L145" i="39" s="1"/>
  <c r="L144" i="39" s="1"/>
  <c r="L143" i="39" s="1"/>
  <c r="L142" i="39" s="1"/>
  <c r="K148" i="39"/>
  <c r="K147" i="39" s="1"/>
  <c r="K146" i="39" s="1"/>
  <c r="K145" i="39" s="1"/>
  <c r="K144" i="39" s="1"/>
  <c r="K143" i="39" s="1"/>
  <c r="K142" i="39" s="1"/>
  <c r="L133" i="7"/>
  <c r="L132" i="7" s="1"/>
  <c r="L131" i="7" s="1"/>
  <c r="L130" i="7" s="1"/>
  <c r="K133" i="7"/>
  <c r="K132" i="7" s="1"/>
  <c r="K131" i="7" s="1"/>
  <c r="K130" i="7" s="1"/>
  <c r="M24" i="39"/>
  <c r="M23" i="39" s="1"/>
  <c r="M22" i="39" s="1"/>
  <c r="M21" i="39" s="1"/>
  <c r="M20" i="39" s="1"/>
  <c r="M19" i="39" s="1"/>
  <c r="M18" i="39" s="1"/>
  <c r="M17" i="39" s="1"/>
  <c r="M16" i="39" s="1"/>
  <c r="M15" i="39" s="1"/>
  <c r="L24" i="39"/>
  <c r="L23" i="39" s="1"/>
  <c r="L22" i="39" s="1"/>
  <c r="L21" i="39" s="1"/>
  <c r="L20" i="39" s="1"/>
  <c r="L19" i="39" s="1"/>
  <c r="L18" i="39" s="1"/>
  <c r="L17" i="39" s="1"/>
  <c r="L16" i="39" s="1"/>
  <c r="L15" i="39" s="1"/>
  <c r="K24" i="39"/>
  <c r="K23" i="39" s="1"/>
  <c r="K22" i="39" s="1"/>
  <c r="K21" i="39" s="1"/>
  <c r="K20" i="39" s="1"/>
  <c r="K19" i="39" s="1"/>
  <c r="K18" i="39" s="1"/>
  <c r="K17" i="39" s="1"/>
  <c r="K16" i="39" s="1"/>
  <c r="K15" i="39" s="1"/>
  <c r="I134" i="7"/>
  <c r="I133" i="7" s="1"/>
  <c r="I132" i="7" s="1"/>
  <c r="I131" i="7" s="1"/>
  <c r="I130" i="7" s="1"/>
  <c r="J133" i="27"/>
  <c r="J132" i="27" s="1"/>
  <c r="J131" i="27" s="1"/>
  <c r="J130" i="27" s="1"/>
  <c r="I87" i="7"/>
  <c r="J86" i="27"/>
  <c r="J85" i="27" s="1"/>
  <c r="J84" i="27" s="1"/>
  <c r="J83" i="27" s="1"/>
  <c r="J82" i="27" s="1"/>
  <c r="J81" i="27" s="1"/>
  <c r="K41" i="7"/>
  <c r="L42" i="27"/>
  <c r="L41" i="7" s="1"/>
  <c r="L79" i="39"/>
  <c r="L78" i="39" s="1"/>
  <c r="L77" i="39" s="1"/>
  <c r="L76" i="39" s="1"/>
  <c r="K79" i="39"/>
  <c r="K78" i="39" s="1"/>
  <c r="K77" i="39" s="1"/>
  <c r="K76" i="39" s="1"/>
  <c r="J41" i="7"/>
  <c r="I41" i="7"/>
  <c r="K39" i="27"/>
  <c r="K38" i="27" s="1"/>
  <c r="I44" i="7"/>
  <c r="I43" i="7" s="1"/>
  <c r="L44" i="7"/>
  <c r="L43" i="7" s="1"/>
  <c r="K44" i="7"/>
  <c r="K43" i="7" s="1"/>
  <c r="K46" i="27"/>
  <c r="L73" i="27"/>
  <c r="L72" i="27" s="1"/>
  <c r="L71" i="27" s="1"/>
  <c r="L70" i="27" s="1"/>
  <c r="K73" i="27"/>
  <c r="K72" i="27" s="1"/>
  <c r="K71" i="27" s="1"/>
  <c r="K70" i="27" s="1"/>
  <c r="J73" i="27"/>
  <c r="J72" i="27" s="1"/>
  <c r="J71" i="27" s="1"/>
  <c r="J70" i="27" s="1"/>
  <c r="L57" i="27"/>
  <c r="L56" i="27" s="1"/>
  <c r="K57" i="27"/>
  <c r="K56" i="27" s="1"/>
  <c r="L52" i="27"/>
  <c r="L51" i="27" s="1"/>
  <c r="K52" i="27"/>
  <c r="K51" i="27" s="1"/>
  <c r="K50" i="27" s="1"/>
  <c r="L150" i="27"/>
  <c r="L149" i="27" s="1"/>
  <c r="L148" i="27" s="1"/>
  <c r="K150" i="27"/>
  <c r="K149" i="27" s="1"/>
  <c r="K148" i="27" s="1"/>
  <c r="J150" i="27"/>
  <c r="J149" i="27" s="1"/>
  <c r="J148" i="27" s="1"/>
  <c r="M71" i="39"/>
  <c r="M70" i="39" s="1"/>
  <c r="M69" i="39" s="1"/>
  <c r="M68" i="39" s="1"/>
  <c r="L47" i="27"/>
  <c r="L46" i="7" s="1"/>
  <c r="J57" i="27"/>
  <c r="J56" i="27" s="1"/>
  <c r="J52" i="27"/>
  <c r="J51" i="27" s="1"/>
  <c r="K113" i="39"/>
  <c r="K112" i="39" s="1"/>
  <c r="K111" i="39" s="1"/>
  <c r="K110" i="39" s="1"/>
  <c r="M139" i="39"/>
  <c r="M138" i="39" s="1"/>
  <c r="M137" i="39" s="1"/>
  <c r="M136" i="39" s="1"/>
  <c r="M135" i="39" s="1"/>
  <c r="M134" i="39" s="1"/>
  <c r="L139" i="39"/>
  <c r="L138" i="39" s="1"/>
  <c r="L137" i="39" s="1"/>
  <c r="L136" i="39" s="1"/>
  <c r="L135" i="39" s="1"/>
  <c r="L134" i="39" s="1"/>
  <c r="K139" i="39"/>
  <c r="K138" i="39" s="1"/>
  <c r="K137" i="39" s="1"/>
  <c r="K136" i="39" s="1"/>
  <c r="K135" i="39" s="1"/>
  <c r="K134" i="39" s="1"/>
  <c r="M133" i="39"/>
  <c r="M132" i="39" s="1"/>
  <c r="M131" i="39" s="1"/>
  <c r="M130" i="39" s="1"/>
  <c r="L133" i="39"/>
  <c r="L132" i="39" s="1"/>
  <c r="L131" i="39" s="1"/>
  <c r="L130" i="39" s="1"/>
  <c r="K133" i="39"/>
  <c r="K132" i="39" s="1"/>
  <c r="K131" i="39" s="1"/>
  <c r="K130" i="39" s="1"/>
  <c r="M129" i="39"/>
  <c r="M128" i="39" s="1"/>
  <c r="M127" i="39" s="1"/>
  <c r="M126" i="39" s="1"/>
  <c r="L129" i="39"/>
  <c r="L128" i="39" s="1"/>
  <c r="L127" i="39" s="1"/>
  <c r="L126" i="39" s="1"/>
  <c r="K129" i="39"/>
  <c r="K128" i="39" s="1"/>
  <c r="K127" i="39" s="1"/>
  <c r="K126" i="39" s="1"/>
  <c r="M123" i="39"/>
  <c r="M122" i="39" s="1"/>
  <c r="M121" i="39" s="1"/>
  <c r="M120" i="39" s="1"/>
  <c r="L123" i="39"/>
  <c r="L122" i="39" s="1"/>
  <c r="L121" i="39" s="1"/>
  <c r="L120" i="39" s="1"/>
  <c r="K123" i="39"/>
  <c r="K122" i="39" s="1"/>
  <c r="K121" i="39" s="1"/>
  <c r="K120" i="39" s="1"/>
  <c r="M119" i="39"/>
  <c r="M118" i="39" s="1"/>
  <c r="M117" i="39" s="1"/>
  <c r="M116" i="39" s="1"/>
  <c r="L119" i="39"/>
  <c r="L118" i="39" s="1"/>
  <c r="L117" i="39" s="1"/>
  <c r="L116" i="39" s="1"/>
  <c r="K119" i="39"/>
  <c r="K118" i="39" s="1"/>
  <c r="K117" i="39" s="1"/>
  <c r="K116" i="39" s="1"/>
  <c r="M113" i="39"/>
  <c r="M112" i="39" s="1"/>
  <c r="M111" i="39" s="1"/>
  <c r="M110" i="39" s="1"/>
  <c r="L113" i="39"/>
  <c r="L112" i="39" s="1"/>
  <c r="L111" i="39" s="1"/>
  <c r="L110" i="39" s="1"/>
  <c r="M109" i="39"/>
  <c r="M108" i="39" s="1"/>
  <c r="M107" i="39" s="1"/>
  <c r="M106" i="39" s="1"/>
  <c r="L109" i="39"/>
  <c r="L108" i="39" s="1"/>
  <c r="L107" i="39" s="1"/>
  <c r="L106" i="39" s="1"/>
  <c r="K109" i="39"/>
  <c r="K108" i="39" s="1"/>
  <c r="K107" i="39" s="1"/>
  <c r="K106" i="39" s="1"/>
  <c r="M105" i="39"/>
  <c r="M104" i="39" s="1"/>
  <c r="M103" i="39" s="1"/>
  <c r="M102" i="39" s="1"/>
  <c r="L105" i="39"/>
  <c r="L104" i="39" s="1"/>
  <c r="L103" i="39" s="1"/>
  <c r="L102" i="39" s="1"/>
  <c r="K105" i="39"/>
  <c r="K104" i="39" s="1"/>
  <c r="K103" i="39" s="1"/>
  <c r="K102" i="39" s="1"/>
  <c r="M98" i="39"/>
  <c r="M97" i="39" s="1"/>
  <c r="M96" i="39" s="1"/>
  <c r="M95" i="39" s="1"/>
  <c r="L98" i="39"/>
  <c r="L97" i="39" s="1"/>
  <c r="L96" i="39" s="1"/>
  <c r="L95" i="39" s="1"/>
  <c r="M94" i="39"/>
  <c r="M93" i="39" s="1"/>
  <c r="M92" i="39" s="1"/>
  <c r="M91" i="39" s="1"/>
  <c r="L94" i="39"/>
  <c r="L93" i="39" s="1"/>
  <c r="L92" i="39" s="1"/>
  <c r="L91" i="39" s="1"/>
  <c r="L90" i="39"/>
  <c r="L89" i="39" s="1"/>
  <c r="L88" i="39" s="1"/>
  <c r="L87" i="39" s="1"/>
  <c r="M85" i="39"/>
  <c r="M84" i="39" s="1"/>
  <c r="M83" i="39" s="1"/>
  <c r="M82" i="39" s="1"/>
  <c r="M81" i="39" s="1"/>
  <c r="L85" i="39"/>
  <c r="L84" i="39" s="1"/>
  <c r="L83" i="39" s="1"/>
  <c r="L82" i="39" s="1"/>
  <c r="L81" i="39" s="1"/>
  <c r="K85" i="39"/>
  <c r="K84" i="39" s="1"/>
  <c r="K83" i="39" s="1"/>
  <c r="K82" i="39" s="1"/>
  <c r="K81" i="39" s="1"/>
  <c r="M75" i="39"/>
  <c r="M74" i="39" s="1"/>
  <c r="M73" i="39" s="1"/>
  <c r="M72" i="39" s="1"/>
  <c r="L75" i="39"/>
  <c r="L74" i="39" s="1"/>
  <c r="L73" i="39" s="1"/>
  <c r="L72" i="39" s="1"/>
  <c r="K75" i="39"/>
  <c r="K74" i="39" s="1"/>
  <c r="K73" i="39" s="1"/>
  <c r="K72" i="39" s="1"/>
  <c r="L71" i="39"/>
  <c r="L70" i="39" s="1"/>
  <c r="L69" i="39" s="1"/>
  <c r="L68" i="39" s="1"/>
  <c r="M59" i="39"/>
  <c r="M58" i="39" s="1"/>
  <c r="M57" i="39" s="1"/>
  <c r="M56" i="39" s="1"/>
  <c r="L59" i="39"/>
  <c r="L58" i="39" s="1"/>
  <c r="L57" i="39" s="1"/>
  <c r="L56" i="39" s="1"/>
  <c r="M55" i="39"/>
  <c r="M54" i="39" s="1"/>
  <c r="M53" i="39" s="1"/>
  <c r="M52" i="39" s="1"/>
  <c r="L55" i="39"/>
  <c r="L54" i="39" s="1"/>
  <c r="L53" i="39" s="1"/>
  <c r="L52" i="39" s="1"/>
  <c r="M49" i="39"/>
  <c r="M48" i="39" s="1"/>
  <c r="M47" i="39" s="1"/>
  <c r="M46" i="39" s="1"/>
  <c r="L49" i="39"/>
  <c r="L48" i="39" s="1"/>
  <c r="L47" i="39" s="1"/>
  <c r="L46" i="39" s="1"/>
  <c r="M45" i="39"/>
  <c r="M44" i="39" s="1"/>
  <c r="M43" i="39" s="1"/>
  <c r="M42" i="39" s="1"/>
  <c r="L45" i="39"/>
  <c r="L44" i="39" s="1"/>
  <c r="L43" i="39" s="1"/>
  <c r="L42" i="39" s="1"/>
  <c r="K44" i="39"/>
  <c r="K43" i="39" s="1"/>
  <c r="K42" i="39" s="1"/>
  <c r="M38" i="39"/>
  <c r="M37" i="39" s="1"/>
  <c r="M36" i="39" s="1"/>
  <c r="M35" i="39" s="1"/>
  <c r="M34" i="39" s="1"/>
  <c r="L38" i="39"/>
  <c r="L37" i="39" s="1"/>
  <c r="L36" i="39" s="1"/>
  <c r="L35" i="39" s="1"/>
  <c r="M33" i="39"/>
  <c r="M32" i="39" s="1"/>
  <c r="M31" i="39" s="1"/>
  <c r="M30" i="39" s="1"/>
  <c r="L33" i="39"/>
  <c r="L32" i="39" s="1"/>
  <c r="L31" i="39" s="1"/>
  <c r="L30" i="39" s="1"/>
  <c r="M254" i="39"/>
  <c r="M253" i="39" s="1"/>
  <c r="M252" i="39" s="1"/>
  <c r="M251" i="39" s="1"/>
  <c r="M250" i="39" s="1"/>
  <c r="M249" i="39" s="1"/>
  <c r="M248" i="39" s="1"/>
  <c r="L254" i="39"/>
  <c r="L253" i="39" s="1"/>
  <c r="L252" i="39" s="1"/>
  <c r="L251" i="39" s="1"/>
  <c r="L250" i="39" s="1"/>
  <c r="L249" i="39" s="1"/>
  <c r="L248" i="39" s="1"/>
  <c r="K254" i="39"/>
  <c r="K253" i="39" s="1"/>
  <c r="K252" i="39" s="1"/>
  <c r="K251" i="39" s="1"/>
  <c r="K250" i="39" s="1"/>
  <c r="K249" i="39" s="1"/>
  <c r="K248" i="39" s="1"/>
  <c r="M247" i="39"/>
  <c r="M246" i="39" s="1"/>
  <c r="M245" i="39" s="1"/>
  <c r="M244" i="39" s="1"/>
  <c r="M243" i="39" s="1"/>
  <c r="M242" i="39" s="1"/>
  <c r="M241" i="39" s="1"/>
  <c r="L247" i="39"/>
  <c r="L246" i="39" s="1"/>
  <c r="L245" i="39" s="1"/>
  <c r="L244" i="39" s="1"/>
  <c r="L243" i="39" s="1"/>
  <c r="L242" i="39" s="1"/>
  <c r="L241" i="39" s="1"/>
  <c r="K247" i="39"/>
  <c r="K246" i="39" s="1"/>
  <c r="K245" i="39" s="1"/>
  <c r="K244" i="39" s="1"/>
  <c r="K243" i="39" s="1"/>
  <c r="K242" i="39" s="1"/>
  <c r="K241" i="39" s="1"/>
  <c r="M240" i="39"/>
  <c r="M239" i="39" s="1"/>
  <c r="M238" i="39" s="1"/>
  <c r="M237" i="39" s="1"/>
  <c r="M236" i="39" s="1"/>
  <c r="M235" i="39" s="1"/>
  <c r="L240" i="39"/>
  <c r="L239" i="39" s="1"/>
  <c r="L238" i="39" s="1"/>
  <c r="L237" i="39" s="1"/>
  <c r="L236" i="39" s="1"/>
  <c r="L235" i="39" s="1"/>
  <c r="K240" i="39"/>
  <c r="K239" i="39" s="1"/>
  <c r="K238" i="39" s="1"/>
  <c r="K237" i="39" s="1"/>
  <c r="K236" i="39" s="1"/>
  <c r="K235" i="39" s="1"/>
  <c r="M234" i="39"/>
  <c r="M233" i="39" s="1"/>
  <c r="M232" i="39" s="1"/>
  <c r="M231" i="39" s="1"/>
  <c r="L234" i="39"/>
  <c r="L233" i="39" s="1"/>
  <c r="L232" i="39" s="1"/>
  <c r="L231" i="39" s="1"/>
  <c r="K234" i="39"/>
  <c r="K233" i="39" s="1"/>
  <c r="K232" i="39" s="1"/>
  <c r="K231" i="39" s="1"/>
  <c r="M230" i="39"/>
  <c r="M229" i="39" s="1"/>
  <c r="M228" i="39" s="1"/>
  <c r="M227" i="39" s="1"/>
  <c r="L230" i="39"/>
  <c r="L229" i="39" s="1"/>
  <c r="L228" i="39" s="1"/>
  <c r="L227" i="39" s="1"/>
  <c r="K230" i="39"/>
  <c r="K229" i="39" s="1"/>
  <c r="K228" i="39" s="1"/>
  <c r="K227" i="39" s="1"/>
  <c r="M223" i="39"/>
  <c r="M222" i="39" s="1"/>
  <c r="M221" i="39" s="1"/>
  <c r="M220" i="39" s="1"/>
  <c r="M219" i="39" s="1"/>
  <c r="M218" i="39" s="1"/>
  <c r="M217" i="39" s="1"/>
  <c r="L223" i="39"/>
  <c r="L222" i="39" s="1"/>
  <c r="L221" i="39" s="1"/>
  <c r="L220" i="39" s="1"/>
  <c r="L219" i="39" s="1"/>
  <c r="L218" i="39" s="1"/>
  <c r="L217" i="39" s="1"/>
  <c r="K223" i="39"/>
  <c r="K222" i="39" s="1"/>
  <c r="K221" i="39" s="1"/>
  <c r="K220" i="39" s="1"/>
  <c r="K219" i="39" s="1"/>
  <c r="K218" i="39" s="1"/>
  <c r="K217" i="39" s="1"/>
  <c r="M216" i="39"/>
  <c r="M215" i="39" s="1"/>
  <c r="M214" i="39" s="1"/>
  <c r="M213" i="39" s="1"/>
  <c r="M212" i="39" s="1"/>
  <c r="M211" i="39" s="1"/>
  <c r="M210" i="39" s="1"/>
  <c r="L216" i="39"/>
  <c r="L215" i="39" s="1"/>
  <c r="L214" i="39" s="1"/>
  <c r="L213" i="39" s="1"/>
  <c r="L212" i="39" s="1"/>
  <c r="L211" i="39" s="1"/>
  <c r="L210" i="39" s="1"/>
  <c r="M202" i="39"/>
  <c r="M201" i="39" s="1"/>
  <c r="M200" i="39" s="1"/>
  <c r="M199" i="39" s="1"/>
  <c r="M198" i="39" s="1"/>
  <c r="M197" i="39" s="1"/>
  <c r="M196" i="39" s="1"/>
  <c r="L202" i="39"/>
  <c r="L201" i="39" s="1"/>
  <c r="L200" i="39" s="1"/>
  <c r="L199" i="39" s="1"/>
  <c r="L198" i="39" s="1"/>
  <c r="L197" i="39" s="1"/>
  <c r="L196" i="39" s="1"/>
  <c r="K202" i="39"/>
  <c r="K201" i="39" s="1"/>
  <c r="K200" i="39" s="1"/>
  <c r="K199" i="39" s="1"/>
  <c r="K198" i="39" s="1"/>
  <c r="K197" i="39" s="1"/>
  <c r="K196" i="39" s="1"/>
  <c r="M195" i="39"/>
  <c r="M194" i="39" s="1"/>
  <c r="M193" i="39" s="1"/>
  <c r="M192" i="39" s="1"/>
  <c r="M191" i="39" s="1"/>
  <c r="M190" i="39" s="1"/>
  <c r="M189" i="39" s="1"/>
  <c r="L195" i="39"/>
  <c r="L194" i="39" s="1"/>
  <c r="L193" i="39" s="1"/>
  <c r="L192" i="39" s="1"/>
  <c r="L191" i="39" s="1"/>
  <c r="L190" i="39" s="1"/>
  <c r="L189" i="39" s="1"/>
  <c r="K195" i="39"/>
  <c r="K194" i="39" s="1"/>
  <c r="K193" i="39" s="1"/>
  <c r="K192" i="39" s="1"/>
  <c r="K191" i="39" s="1"/>
  <c r="K190" i="39" s="1"/>
  <c r="K189" i="39" s="1"/>
  <c r="M188" i="39"/>
  <c r="M187" i="39" s="1"/>
  <c r="M186" i="39" s="1"/>
  <c r="M185" i="39" s="1"/>
  <c r="M184" i="39" s="1"/>
  <c r="M183" i="39" s="1"/>
  <c r="M182" i="39" s="1"/>
  <c r="L188" i="39"/>
  <c r="L187" i="39" s="1"/>
  <c r="L186" i="39" s="1"/>
  <c r="L185" i="39" s="1"/>
  <c r="L184" i="39" s="1"/>
  <c r="L183" i="39" s="1"/>
  <c r="L182" i="39" s="1"/>
  <c r="K188" i="39"/>
  <c r="K187" i="39" s="1"/>
  <c r="K186" i="39" s="1"/>
  <c r="K185" i="39" s="1"/>
  <c r="K184" i="39" s="1"/>
  <c r="K183" i="39" s="1"/>
  <c r="K182" i="39" s="1"/>
  <c r="M181" i="39"/>
  <c r="M180" i="39" s="1"/>
  <c r="M179" i="39" s="1"/>
  <c r="M178" i="39" s="1"/>
  <c r="M177" i="39" s="1"/>
  <c r="M176" i="39" s="1"/>
  <c r="M175" i="39" s="1"/>
  <c r="L181" i="39"/>
  <c r="L180" i="39" s="1"/>
  <c r="L179" i="39" s="1"/>
  <c r="L178" i="39" s="1"/>
  <c r="L177" i="39" s="1"/>
  <c r="L176" i="39" s="1"/>
  <c r="L175" i="39" s="1"/>
  <c r="K181" i="39"/>
  <c r="K180" i="39" s="1"/>
  <c r="K179" i="39" s="1"/>
  <c r="K178" i="39" s="1"/>
  <c r="K177" i="39" s="1"/>
  <c r="K176" i="39" s="1"/>
  <c r="K175" i="39" s="1"/>
  <c r="M161" i="39"/>
  <c r="M160" i="39" s="1"/>
  <c r="M159" i="39" s="1"/>
  <c r="M158" i="39" s="1"/>
  <c r="M157" i="39" s="1"/>
  <c r="M156" i="39" s="1"/>
  <c r="L161" i="39"/>
  <c r="L160" i="39" s="1"/>
  <c r="L159" i="39" s="1"/>
  <c r="L158" i="39" s="1"/>
  <c r="L157" i="39" s="1"/>
  <c r="L156" i="39" s="1"/>
  <c r="K161" i="39"/>
  <c r="K160" i="39" s="1"/>
  <c r="K159" i="39" s="1"/>
  <c r="K158" i="39" s="1"/>
  <c r="K157" i="39" s="1"/>
  <c r="K156" i="39" s="1"/>
  <c r="M155" i="39"/>
  <c r="M154" i="39" s="1"/>
  <c r="M153" i="39" s="1"/>
  <c r="M152" i="39" s="1"/>
  <c r="M151" i="39" s="1"/>
  <c r="M150" i="39" s="1"/>
  <c r="M149" i="39" s="1"/>
  <c r="L155" i="39"/>
  <c r="L154" i="39" s="1"/>
  <c r="L153" i="39" s="1"/>
  <c r="L152" i="39" s="1"/>
  <c r="L151" i="39" s="1"/>
  <c r="L150" i="39" s="1"/>
  <c r="L149" i="39" s="1"/>
  <c r="K155" i="39"/>
  <c r="K154" i="39" s="1"/>
  <c r="K153" i="39" s="1"/>
  <c r="K152" i="39" s="1"/>
  <c r="K151" i="39" s="1"/>
  <c r="K150" i="39" s="1"/>
  <c r="K149" i="39" s="1"/>
  <c r="J183" i="7"/>
  <c r="J182" i="7" s="1"/>
  <c r="J176" i="7"/>
  <c r="J175" i="7" s="1"/>
  <c r="J168" i="7"/>
  <c r="J167" i="7" s="1"/>
  <c r="J152" i="7"/>
  <c r="J151" i="7" s="1"/>
  <c r="J146" i="7"/>
  <c r="J145" i="7" s="1"/>
  <c r="J139" i="7"/>
  <c r="J138" i="7" s="1"/>
  <c r="J118" i="7"/>
  <c r="J117" i="7" s="1"/>
  <c r="J106" i="7"/>
  <c r="J105" i="7" s="1"/>
  <c r="J98" i="7"/>
  <c r="J97" i="7" s="1"/>
  <c r="J94" i="7"/>
  <c r="J93" i="7" s="1"/>
  <c r="J85" i="7"/>
  <c r="J84" i="7" s="1"/>
  <c r="J78" i="7"/>
  <c r="J67" i="7"/>
  <c r="J60" i="7"/>
  <c r="J59" i="7" s="1"/>
  <c r="J45" i="7"/>
  <c r="J30" i="7"/>
  <c r="J29" i="7" s="1"/>
  <c r="J28" i="7" s="1"/>
  <c r="J21" i="7"/>
  <c r="J20" i="7" s="1"/>
  <c r="J16" i="7"/>
  <c r="J15" i="7" s="1"/>
  <c r="J116" i="7"/>
  <c r="J115" i="7" s="1"/>
  <c r="J114" i="7" s="1"/>
  <c r="J113" i="7" s="1"/>
  <c r="J112" i="7" s="1"/>
  <c r="L185" i="27"/>
  <c r="L184" i="27" s="1"/>
  <c r="K185" i="27"/>
  <c r="K184" i="27" s="1"/>
  <c r="J185" i="27"/>
  <c r="J184" i="27" s="1"/>
  <c r="L170" i="27"/>
  <c r="L169" i="27" s="1"/>
  <c r="K170" i="27"/>
  <c r="K169" i="27" s="1"/>
  <c r="J170" i="27"/>
  <c r="J169" i="27" s="1"/>
  <c r="L158" i="27"/>
  <c r="L157" i="27" s="1"/>
  <c r="K158" i="27"/>
  <c r="K157" i="27" s="1"/>
  <c r="L139" i="27"/>
  <c r="L138" i="27" s="1"/>
  <c r="K139" i="27"/>
  <c r="K138" i="27" s="1"/>
  <c r="J139" i="27"/>
  <c r="J138" i="27" s="1"/>
  <c r="L110" i="27"/>
  <c r="L109" i="27" s="1"/>
  <c r="K110" i="27"/>
  <c r="K109" i="27" s="1"/>
  <c r="J110" i="27"/>
  <c r="J109" i="27" s="1"/>
  <c r="L106" i="27"/>
  <c r="L105" i="27" s="1"/>
  <c r="K106" i="27"/>
  <c r="K105" i="27" s="1"/>
  <c r="J106" i="27"/>
  <c r="J105" i="27" s="1"/>
  <c r="L86" i="27"/>
  <c r="L85" i="27" s="1"/>
  <c r="L84" i="27" s="1"/>
  <c r="L83" i="27" s="1"/>
  <c r="L82" i="27" s="1"/>
  <c r="L81" i="27" s="1"/>
  <c r="K86" i="27"/>
  <c r="K85" i="27" s="1"/>
  <c r="K84" i="27" s="1"/>
  <c r="K83" i="27" s="1"/>
  <c r="K82" i="27" s="1"/>
  <c r="K81" i="27" s="1"/>
  <c r="L79" i="27"/>
  <c r="K79" i="27"/>
  <c r="J79" i="27"/>
  <c r="L61" i="27"/>
  <c r="L60" i="27" s="1"/>
  <c r="K61" i="27"/>
  <c r="K60" i="27" s="1"/>
  <c r="J61" i="27"/>
  <c r="J60" i="27" s="1"/>
  <c r="L44" i="27"/>
  <c r="K44" i="27"/>
  <c r="J44" i="27"/>
  <c r="L17" i="7"/>
  <c r="J157" i="7"/>
  <c r="J156" i="7" s="1"/>
  <c r="J155" i="7" s="1"/>
  <c r="L111" i="7"/>
  <c r="L108" i="7" s="1"/>
  <c r="K111" i="7"/>
  <c r="K108" i="7" s="1"/>
  <c r="J111" i="7"/>
  <c r="J110" i="7" s="1"/>
  <c r="J109" i="7" s="1"/>
  <c r="I111" i="7"/>
  <c r="I108" i="7" s="1"/>
  <c r="L40" i="7"/>
  <c r="K40" i="7"/>
  <c r="J40" i="7"/>
  <c r="I40" i="7"/>
  <c r="J44" i="7"/>
  <c r="J33" i="7" s="1"/>
  <c r="L108" i="27"/>
  <c r="K108" i="27"/>
  <c r="J108" i="27"/>
  <c r="L155" i="27"/>
  <c r="K155" i="27"/>
  <c r="L174" i="39" s="1"/>
  <c r="L173" i="39" s="1"/>
  <c r="L172" i="39" s="1"/>
  <c r="L171" i="39" s="1"/>
  <c r="L170" i="39" s="1"/>
  <c r="L169" i="39" s="1"/>
  <c r="L168" i="39" s="1"/>
  <c r="K174" i="39"/>
  <c r="K173" i="39" s="1"/>
  <c r="K172" i="39" s="1"/>
  <c r="K171" i="39" s="1"/>
  <c r="K170" i="39" s="1"/>
  <c r="K169" i="39" s="1"/>
  <c r="K168" i="39" s="1"/>
  <c r="M209" i="39"/>
  <c r="M208" i="39" s="1"/>
  <c r="M207" i="39" s="1"/>
  <c r="M206" i="39" s="1"/>
  <c r="M205" i="39" s="1"/>
  <c r="M204" i="39" s="1"/>
  <c r="M203" i="39" s="1"/>
  <c r="L209" i="39"/>
  <c r="L208" i="39" s="1"/>
  <c r="L207" i="39" s="1"/>
  <c r="L206" i="39" s="1"/>
  <c r="L205" i="39" s="1"/>
  <c r="L204" i="39" s="1"/>
  <c r="L203" i="39" s="1"/>
  <c r="K209" i="39"/>
  <c r="K208" i="39" s="1"/>
  <c r="K207" i="39" s="1"/>
  <c r="K206" i="39" s="1"/>
  <c r="K205" i="39" s="1"/>
  <c r="K204" i="39" s="1"/>
  <c r="K203" i="39" s="1"/>
  <c r="L118" i="27"/>
  <c r="L117" i="27" s="1"/>
  <c r="L116" i="27"/>
  <c r="L115" i="27" s="1"/>
  <c r="L114" i="27" s="1"/>
  <c r="L113" i="27" s="1"/>
  <c r="L112" i="27" s="1"/>
  <c r="K118" i="27"/>
  <c r="K117" i="27" s="1"/>
  <c r="L96" i="7"/>
  <c r="K96" i="7"/>
  <c r="J94" i="27"/>
  <c r="J93" i="27" s="1"/>
  <c r="L92" i="27"/>
  <c r="L91" i="27" s="1"/>
  <c r="L90" i="27" s="1"/>
  <c r="L89" i="27" s="1"/>
  <c r="K94" i="27"/>
  <c r="K93" i="27" s="1"/>
  <c r="L48" i="7"/>
  <c r="L39" i="7"/>
  <c r="L32" i="7"/>
  <c r="K23" i="7"/>
  <c r="L22" i="27"/>
  <c r="L21" i="27" s="1"/>
  <c r="L20" i="27" s="1"/>
  <c r="K22" i="7"/>
  <c r="K21" i="7" s="1"/>
  <c r="K20" i="7" s="1"/>
  <c r="L156" i="27"/>
  <c r="K156" i="27"/>
  <c r="L52" i="7"/>
  <c r="L47" i="7"/>
  <c r="K47" i="7"/>
  <c r="K94" i="39"/>
  <c r="L18" i="7"/>
  <c r="K17" i="27"/>
  <c r="K16" i="27" s="1"/>
  <c r="K15" i="27" s="1"/>
  <c r="L58" i="7"/>
  <c r="K58" i="7"/>
  <c r="J58" i="7"/>
  <c r="J51" i="7" s="1"/>
  <c r="J50" i="7" s="1"/>
  <c r="J49" i="7" s="1"/>
  <c r="I58" i="7"/>
  <c r="I61" i="7"/>
  <c r="K61" i="7"/>
  <c r="L61" i="7"/>
  <c r="J82" i="7"/>
  <c r="L107" i="7"/>
  <c r="L104" i="7" s="1"/>
  <c r="L103" i="7" s="1"/>
  <c r="L102" i="7" s="1"/>
  <c r="L86" i="7"/>
  <c r="L85" i="7" s="1"/>
  <c r="L84" i="7" s="1"/>
  <c r="L83" i="7" s="1"/>
  <c r="L82" i="7" s="1"/>
  <c r="L81" i="7" s="1"/>
  <c r="L80" i="7" s="1"/>
  <c r="K86" i="7"/>
  <c r="K85" i="7" s="1"/>
  <c r="K84" i="7" s="1"/>
  <c r="K83" i="7" s="1"/>
  <c r="K82" i="7" s="1"/>
  <c r="K81" i="7" s="1"/>
  <c r="K80" i="7" s="1"/>
  <c r="I86" i="7"/>
  <c r="L184" i="7"/>
  <c r="L181" i="7" s="1"/>
  <c r="L180" i="7" s="1"/>
  <c r="L178" i="7" s="1"/>
  <c r="K184" i="7"/>
  <c r="K181" i="7" s="1"/>
  <c r="K180" i="7" s="1"/>
  <c r="K178" i="7" s="1"/>
  <c r="I184" i="7"/>
  <c r="I181" i="7" s="1"/>
  <c r="I180" i="7" s="1"/>
  <c r="I178" i="7" s="1"/>
  <c r="L169" i="7"/>
  <c r="L166" i="7" s="1"/>
  <c r="L165" i="7" s="1"/>
  <c r="L164" i="7" s="1"/>
  <c r="L163" i="7" s="1"/>
  <c r="L162" i="7" s="1"/>
  <c r="K169" i="7"/>
  <c r="K166" i="7" s="1"/>
  <c r="K165" i="7" s="1"/>
  <c r="K164" i="7" s="1"/>
  <c r="K163" i="7" s="1"/>
  <c r="K162" i="7" s="1"/>
  <c r="I169" i="7"/>
  <c r="I166" i="7" s="1"/>
  <c r="I165" i="7" s="1"/>
  <c r="I164" i="7" s="1"/>
  <c r="I163" i="7" s="1"/>
  <c r="I162" i="7" s="1"/>
  <c r="L140" i="7"/>
  <c r="L137" i="7" s="1"/>
  <c r="L136" i="7" s="1"/>
  <c r="L135" i="7" s="1"/>
  <c r="K140" i="7"/>
  <c r="K137" i="7" s="1"/>
  <c r="K136" i="7" s="1"/>
  <c r="K135" i="7" s="1"/>
  <c r="I140" i="7"/>
  <c r="I139" i="7" s="1"/>
  <c r="I138" i="7" s="1"/>
  <c r="K107" i="7"/>
  <c r="K104" i="7" s="1"/>
  <c r="K103" i="7" s="1"/>
  <c r="K102" i="7" s="1"/>
  <c r="I107" i="7"/>
  <c r="I104" i="7" s="1"/>
  <c r="I103" i="7" s="1"/>
  <c r="I102" i="7" s="1"/>
  <c r="L137" i="27"/>
  <c r="L136" i="27" s="1"/>
  <c r="L135" i="27" s="1"/>
  <c r="L129" i="27" s="1"/>
  <c r="K136" i="27"/>
  <c r="K135" i="27" s="1"/>
  <c r="K129" i="27" s="1"/>
  <c r="J137" i="27"/>
  <c r="J136" i="27" s="1"/>
  <c r="J135" i="27" s="1"/>
  <c r="L104" i="27"/>
  <c r="L103" i="27" s="1"/>
  <c r="L102" i="27" s="1"/>
  <c r="K104" i="27"/>
  <c r="K103" i="27" s="1"/>
  <c r="K102" i="27" s="1"/>
  <c r="J104" i="27"/>
  <c r="J103" i="27" s="1"/>
  <c r="J102" i="27" s="1"/>
  <c r="L168" i="27"/>
  <c r="L167" i="27" s="1"/>
  <c r="L166" i="27" s="1"/>
  <c r="L165" i="27" s="1"/>
  <c r="L164" i="27" s="1"/>
  <c r="K168" i="27"/>
  <c r="K167" i="27" s="1"/>
  <c r="K166" i="27" s="1"/>
  <c r="K165" i="27" s="1"/>
  <c r="K164" i="27" s="1"/>
  <c r="J168" i="27"/>
  <c r="J167" i="27" s="1"/>
  <c r="J166" i="27" s="1"/>
  <c r="J165" i="27" s="1"/>
  <c r="J164" i="27" s="1"/>
  <c r="L183" i="27"/>
  <c r="L182" i="27" s="1"/>
  <c r="L181" i="27" s="1"/>
  <c r="L180" i="27" s="1"/>
  <c r="K183" i="27"/>
  <c r="K182" i="27" s="1"/>
  <c r="K181" i="27" s="1"/>
  <c r="K180" i="27" s="1"/>
  <c r="J183" i="27"/>
  <c r="J182" i="27" s="1"/>
  <c r="J181" i="27" s="1"/>
  <c r="J180" i="27" s="1"/>
  <c r="L79" i="7"/>
  <c r="L77" i="7" s="1"/>
  <c r="L76" i="7" s="1"/>
  <c r="L75" i="7" s="1"/>
  <c r="L74" i="7" s="1"/>
  <c r="K79" i="7"/>
  <c r="K78" i="7" s="1"/>
  <c r="I79" i="7"/>
  <c r="I77" i="7" s="1"/>
  <c r="I76" i="7" s="1"/>
  <c r="I75" i="7" s="1"/>
  <c r="I74" i="7" s="1"/>
  <c r="L78" i="27"/>
  <c r="L77" i="27" s="1"/>
  <c r="L76" i="27" s="1"/>
  <c r="L75" i="27" s="1"/>
  <c r="K78" i="27"/>
  <c r="K77" i="27" s="1"/>
  <c r="K76" i="27" s="1"/>
  <c r="K75" i="27" s="1"/>
  <c r="J78" i="27"/>
  <c r="J77" i="27" s="1"/>
  <c r="J76" i="27" s="1"/>
  <c r="J75" i="27" s="1"/>
  <c r="L73" i="7"/>
  <c r="L71" i="7" s="1"/>
  <c r="L70" i="7" s="1"/>
  <c r="L69" i="7" s="1"/>
  <c r="K73" i="7"/>
  <c r="K71" i="7" s="1"/>
  <c r="K70" i="7" s="1"/>
  <c r="K69" i="7" s="1"/>
  <c r="J73" i="7"/>
  <c r="J72" i="7" s="1"/>
  <c r="I73" i="7"/>
  <c r="I71" i="7" s="1"/>
  <c r="I70" i="7" s="1"/>
  <c r="I69" i="7" s="1"/>
  <c r="I149" i="7"/>
  <c r="I148" i="7" s="1"/>
  <c r="L28" i="27"/>
  <c r="J19" i="7"/>
  <c r="K95" i="7"/>
  <c r="K68" i="7"/>
  <c r="K67" i="7" s="1"/>
  <c r="K66" i="7" s="1"/>
  <c r="K65" i="7" s="1"/>
  <c r="K64" i="7" s="1"/>
  <c r="K63" i="7" s="1"/>
  <c r="K53" i="7"/>
  <c r="K54" i="7"/>
  <c r="K62" i="7"/>
  <c r="K46" i="7"/>
  <c r="K48" i="7"/>
  <c r="K32" i="7"/>
  <c r="L177" i="7"/>
  <c r="L174" i="7" s="1"/>
  <c r="L173" i="7" s="1"/>
  <c r="L172" i="7" s="1"/>
  <c r="L171" i="7" s="1"/>
  <c r="L68" i="7"/>
  <c r="L67" i="7" s="1"/>
  <c r="L66" i="7" s="1"/>
  <c r="L65" i="7" s="1"/>
  <c r="L64" i="7" s="1"/>
  <c r="L63" i="7" s="1"/>
  <c r="L54" i="7"/>
  <c r="L62" i="7"/>
  <c r="L31" i="7"/>
  <c r="I68" i="7"/>
  <c r="I67" i="7" s="1"/>
  <c r="I66" i="7" s="1"/>
  <c r="I65" i="7" s="1"/>
  <c r="I64" i="7" s="1"/>
  <c r="I63" i="7" s="1"/>
  <c r="I62" i="7"/>
  <c r="J14" i="7"/>
  <c r="J27" i="7"/>
  <c r="J26" i="7" s="1"/>
  <c r="J66" i="7"/>
  <c r="J65" i="7" s="1"/>
  <c r="J64" i="7" s="1"/>
  <c r="J63" i="7" s="1"/>
  <c r="J92" i="7"/>
  <c r="J91" i="7" s="1"/>
  <c r="J90" i="7" s="1"/>
  <c r="J89" i="7" s="1"/>
  <c r="J88" i="7" s="1"/>
  <c r="J144" i="7"/>
  <c r="J148" i="7"/>
  <c r="J150" i="7"/>
  <c r="K147" i="7"/>
  <c r="K146" i="7" s="1"/>
  <c r="K145" i="7" s="1"/>
  <c r="L149" i="7"/>
  <c r="L148" i="7" s="1"/>
  <c r="K149" i="7"/>
  <c r="K148" i="7" s="1"/>
  <c r="J174" i="7"/>
  <c r="J173" i="7" s="1"/>
  <c r="J172" i="7" s="1"/>
  <c r="J171" i="7" s="1"/>
  <c r="J170" i="7" s="1"/>
  <c r="K68" i="27"/>
  <c r="K66" i="27" s="1"/>
  <c r="K65" i="27" s="1"/>
  <c r="K64" i="27" s="1"/>
  <c r="L68" i="27"/>
  <c r="L66" i="27" s="1"/>
  <c r="L65" i="27" s="1"/>
  <c r="L64" i="27" s="1"/>
  <c r="J68" i="27"/>
  <c r="J66" i="27" s="1"/>
  <c r="J65" i="27" s="1"/>
  <c r="J64" i="27" s="1"/>
  <c r="I22" i="7"/>
  <c r="I52" i="7"/>
  <c r="L57" i="7"/>
  <c r="L22" i="7"/>
  <c r="K31" i="27"/>
  <c r="K30" i="27" s="1"/>
  <c r="K29" i="27" s="1"/>
  <c r="I53" i="7"/>
  <c r="L53" i="7"/>
  <c r="K17" i="7"/>
  <c r="K92" i="27"/>
  <c r="K91" i="27" s="1"/>
  <c r="K90" i="27" s="1"/>
  <c r="K89" i="27" s="1"/>
  <c r="K177" i="7"/>
  <c r="K176" i="7" s="1"/>
  <c r="K175" i="7" s="1"/>
  <c r="L23" i="7"/>
  <c r="I95" i="7"/>
  <c r="K116" i="27"/>
  <c r="K115" i="27" s="1"/>
  <c r="K114" i="27" s="1"/>
  <c r="K113" i="27" s="1"/>
  <c r="K112" i="27" s="1"/>
  <c r="L17" i="27"/>
  <c r="L16" i="27" s="1"/>
  <c r="L15" i="27" s="1"/>
  <c r="I57" i="7"/>
  <c r="K52" i="7"/>
  <c r="K57" i="7"/>
  <c r="K119" i="7"/>
  <c r="K116" i="7" s="1"/>
  <c r="K115" i="7" s="1"/>
  <c r="K114" i="7" s="1"/>
  <c r="K113" i="7" s="1"/>
  <c r="K112" i="7" s="1"/>
  <c r="L95" i="7"/>
  <c r="L119" i="7"/>
  <c r="L116" i="7" s="1"/>
  <c r="L115" i="7" s="1"/>
  <c r="L114" i="7" s="1"/>
  <c r="L113" i="7" s="1"/>
  <c r="L112" i="7" s="1"/>
  <c r="L31" i="27"/>
  <c r="L30" i="27" s="1"/>
  <c r="L29" i="27" s="1"/>
  <c r="J98" i="27"/>
  <c r="J97" i="27" s="1"/>
  <c r="I99" i="7"/>
  <c r="I98" i="7" s="1"/>
  <c r="I97" i="7" s="1"/>
  <c r="K98" i="27"/>
  <c r="K97" i="27" s="1"/>
  <c r="K99" i="7"/>
  <c r="K98" i="7" s="1"/>
  <c r="K97" i="7" s="1"/>
  <c r="J116" i="27"/>
  <c r="J115" i="27" s="1"/>
  <c r="J114" i="27" s="1"/>
  <c r="J113" i="27" s="1"/>
  <c r="J112" i="27" s="1"/>
  <c r="I119" i="7"/>
  <c r="I118" i="7" s="1"/>
  <c r="I117" i="7" s="1"/>
  <c r="L146" i="27"/>
  <c r="L145" i="27" s="1"/>
  <c r="L144" i="27" s="1"/>
  <c r="K28" i="27"/>
  <c r="K178" i="27"/>
  <c r="K177" i="27" s="1"/>
  <c r="K176" i="27" s="1"/>
  <c r="K175" i="27" s="1"/>
  <c r="K174" i="27" s="1"/>
  <c r="K173" i="27" s="1"/>
  <c r="J118" i="27"/>
  <c r="J117" i="27" s="1"/>
  <c r="L94" i="27"/>
  <c r="L93" i="27" s="1"/>
  <c r="K31" i="7"/>
  <c r="J92" i="27"/>
  <c r="J91" i="27" s="1"/>
  <c r="J90" i="27" s="1"/>
  <c r="J89" i="27" s="1"/>
  <c r="K22" i="27"/>
  <c r="K21" i="27" s="1"/>
  <c r="K20" i="27" s="1"/>
  <c r="L147" i="7"/>
  <c r="L146" i="7" s="1"/>
  <c r="L145" i="7" s="1"/>
  <c r="I96" i="7"/>
  <c r="L98" i="27"/>
  <c r="L97" i="27" s="1"/>
  <c r="L99" i="7"/>
  <c r="L98" i="7" s="1"/>
  <c r="L97" i="7" s="1"/>
  <c r="L178" i="27"/>
  <c r="L177" i="27" s="1"/>
  <c r="L176" i="27" s="1"/>
  <c r="L175" i="27" s="1"/>
  <c r="L174" i="27" s="1"/>
  <c r="L173" i="27" s="1"/>
  <c r="I147" i="7"/>
  <c r="I146" i="7" s="1"/>
  <c r="I145" i="7" s="1"/>
  <c r="K146" i="27"/>
  <c r="K145" i="27" s="1"/>
  <c r="K144" i="27" s="1"/>
  <c r="J146" i="27"/>
  <c r="J145" i="27" s="1"/>
  <c r="J144" i="27" s="1"/>
  <c r="I54" i="7"/>
  <c r="K90" i="39"/>
  <c r="K89" i="39" s="1"/>
  <c r="K88" i="39" s="1"/>
  <c r="K87" i="39" s="1"/>
  <c r="K98" i="39"/>
  <c r="K97" i="39" s="1"/>
  <c r="K96" i="39" s="1"/>
  <c r="K95" i="39" s="1"/>
  <c r="G13" i="41"/>
  <c r="D53" i="42"/>
  <c r="D55" i="42" s="1"/>
  <c r="H13" i="41"/>
  <c r="F13" i="41"/>
  <c r="F11" i="41" s="1"/>
  <c r="F19" i="41" s="1"/>
  <c r="L50" i="27" l="1"/>
  <c r="J13" i="7"/>
  <c r="J12" i="7" s="1"/>
  <c r="J11" i="7" s="1"/>
  <c r="H11" i="41"/>
  <c r="H19" i="41" s="1"/>
  <c r="D42" i="42"/>
  <c r="D29" i="40"/>
  <c r="E43" i="42"/>
  <c r="E42" i="42" s="1"/>
  <c r="C43" i="42"/>
  <c r="C42" i="42" s="1"/>
  <c r="C38" i="42" s="1"/>
  <c r="J143" i="27"/>
  <c r="L46" i="27"/>
  <c r="K110" i="7"/>
  <c r="K109" i="7" s="1"/>
  <c r="K153" i="7"/>
  <c r="K152" i="7" s="1"/>
  <c r="K151" i="7" s="1"/>
  <c r="K152" i="27"/>
  <c r="K143" i="27" s="1"/>
  <c r="K142" i="27" s="1"/>
  <c r="K141" i="27" s="1"/>
  <c r="I116" i="7"/>
  <c r="I115" i="7" s="1"/>
  <c r="I114" i="7" s="1"/>
  <c r="I113" i="7" s="1"/>
  <c r="I112" i="7" s="1"/>
  <c r="K154" i="27"/>
  <c r="K153" i="27" s="1"/>
  <c r="D38" i="42"/>
  <c r="C29" i="40"/>
  <c r="E20" i="42"/>
  <c r="E19" i="42" s="1"/>
  <c r="G11" i="41"/>
  <c r="G19" i="41" s="1"/>
  <c r="L43" i="27"/>
  <c r="L115" i="39"/>
  <c r="L114" i="39" s="1"/>
  <c r="K106" i="7"/>
  <c r="K105" i="7" s="1"/>
  <c r="M115" i="39"/>
  <c r="M114" i="39" s="1"/>
  <c r="I110" i="7"/>
  <c r="I109" i="7" s="1"/>
  <c r="K115" i="39"/>
  <c r="K114" i="39" s="1"/>
  <c r="I183" i="7"/>
  <c r="I182" i="7" s="1"/>
  <c r="C14" i="42"/>
  <c r="C20" i="42"/>
  <c r="C19" i="42" s="1"/>
  <c r="E29" i="40"/>
  <c r="E22" i="40" s="1"/>
  <c r="E39" i="40" s="1"/>
  <c r="D27" i="42"/>
  <c r="E27" i="42"/>
  <c r="I177" i="7"/>
  <c r="I176" i="7" s="1"/>
  <c r="I175" i="7" s="1"/>
  <c r="I174" i="7" s="1"/>
  <c r="I173" i="7" s="1"/>
  <c r="I172" i="7" s="1"/>
  <c r="I171" i="7" s="1"/>
  <c r="I170" i="7" s="1"/>
  <c r="J178" i="27"/>
  <c r="K174" i="7"/>
  <c r="K173" i="7" s="1"/>
  <c r="K172" i="7" s="1"/>
  <c r="K171" i="7" s="1"/>
  <c r="K170" i="7" s="1"/>
  <c r="K125" i="39"/>
  <c r="K124" i="39" s="1"/>
  <c r="K101" i="39"/>
  <c r="K100" i="39" s="1"/>
  <c r="J101" i="27"/>
  <c r="J100" i="27" s="1"/>
  <c r="L101" i="27"/>
  <c r="L100" i="27" s="1"/>
  <c r="K92" i="7"/>
  <c r="K91" i="7" s="1"/>
  <c r="K90" i="7" s="1"/>
  <c r="K89" i="7" s="1"/>
  <c r="K88" i="7" s="1"/>
  <c r="K43" i="27"/>
  <c r="K34" i="27" s="1"/>
  <c r="K27" i="27" s="1"/>
  <c r="K26" i="27" s="1"/>
  <c r="K25" i="27" s="1"/>
  <c r="K118" i="7"/>
  <c r="K117" i="7" s="1"/>
  <c r="M101" i="39"/>
  <c r="M100" i="39" s="1"/>
  <c r="L125" i="39"/>
  <c r="L124" i="39" s="1"/>
  <c r="L80" i="39"/>
  <c r="M125" i="39"/>
  <c r="M124" i="39" s="1"/>
  <c r="L86" i="39"/>
  <c r="L101" i="39"/>
  <c r="L100" i="39" s="1"/>
  <c r="I85" i="7"/>
  <c r="I84" i="7" s="1"/>
  <c r="I83" i="7" s="1"/>
  <c r="I82" i="7" s="1"/>
  <c r="I81" i="7" s="1"/>
  <c r="I80" i="7" s="1"/>
  <c r="M226" i="39"/>
  <c r="M225" i="39" s="1"/>
  <c r="M224" i="39" s="1"/>
  <c r="L67" i="39"/>
  <c r="L66" i="39" s="1"/>
  <c r="L51" i="39"/>
  <c r="L50" i="39" s="1"/>
  <c r="L29" i="39"/>
  <c r="L28" i="39" s="1"/>
  <c r="L27" i="39" s="1"/>
  <c r="L26" i="39" s="1"/>
  <c r="L25" i="39" s="1"/>
  <c r="J108" i="7"/>
  <c r="J101" i="7" s="1"/>
  <c r="K16" i="7"/>
  <c r="K15" i="7" s="1"/>
  <c r="L60" i="7"/>
  <c r="L59" i="7" s="1"/>
  <c r="I101" i="7"/>
  <c r="I100" i="7" s="1"/>
  <c r="J25" i="7"/>
  <c r="J24" i="7" s="1"/>
  <c r="J10" i="7" s="1"/>
  <c r="J56" i="7"/>
  <c r="J55" i="7" s="1"/>
  <c r="I106" i="7"/>
  <c r="I105" i="7" s="1"/>
  <c r="K38" i="7"/>
  <c r="K37" i="7" s="1"/>
  <c r="J38" i="7"/>
  <c r="J37" i="7" s="1"/>
  <c r="L16" i="7"/>
  <c r="L15" i="7" s="1"/>
  <c r="I137" i="7"/>
  <c r="I136" i="7" s="1"/>
  <c r="I135" i="7" s="1"/>
  <c r="I129" i="7" s="1"/>
  <c r="K183" i="7"/>
  <c r="K182" i="7" s="1"/>
  <c r="I78" i="7"/>
  <c r="L78" i="7"/>
  <c r="L118" i="7"/>
  <c r="L117" i="7" s="1"/>
  <c r="J67" i="27"/>
  <c r="K67" i="27"/>
  <c r="L39" i="27"/>
  <c r="L38" i="27" s="1"/>
  <c r="I94" i="7"/>
  <c r="I93" i="7" s="1"/>
  <c r="I60" i="7"/>
  <c r="I59" i="7" s="1"/>
  <c r="L30" i="7"/>
  <c r="L29" i="7" s="1"/>
  <c r="L28" i="7" s="1"/>
  <c r="L14" i="7"/>
  <c r="L106" i="7"/>
  <c r="L105" i="7" s="1"/>
  <c r="L176" i="7"/>
  <c r="L175" i="7" s="1"/>
  <c r="I92" i="7"/>
  <c r="I91" i="7" s="1"/>
  <c r="I90" i="7" s="1"/>
  <c r="I89" i="7" s="1"/>
  <c r="I88" i="7" s="1"/>
  <c r="M90" i="39"/>
  <c r="M80" i="39" s="1"/>
  <c r="L168" i="7"/>
  <c r="L167" i="7" s="1"/>
  <c r="K139" i="7"/>
  <c r="K138" i="7" s="1"/>
  <c r="L92" i="7"/>
  <c r="L91" i="7" s="1"/>
  <c r="L90" i="7" s="1"/>
  <c r="L89" i="7" s="1"/>
  <c r="L88" i="7" s="1"/>
  <c r="K56" i="7"/>
  <c r="K55" i="7" s="1"/>
  <c r="L45" i="7"/>
  <c r="L42" i="7" s="1"/>
  <c r="K94" i="7"/>
  <c r="K93" i="7" s="1"/>
  <c r="I144" i="7"/>
  <c r="K72" i="7"/>
  <c r="L139" i="7"/>
  <c r="L138" i="7" s="1"/>
  <c r="L41" i="39"/>
  <c r="L40" i="39" s="1"/>
  <c r="L39" i="39" s="1"/>
  <c r="L183" i="7"/>
  <c r="L182" i="7" s="1"/>
  <c r="K168" i="7"/>
  <c r="K167" i="7" s="1"/>
  <c r="K30" i="7"/>
  <c r="K29" i="7" s="1"/>
  <c r="K28" i="7" s="1"/>
  <c r="L226" i="39"/>
  <c r="L225" i="39" s="1"/>
  <c r="L224" i="39" s="1"/>
  <c r="L141" i="39" s="1"/>
  <c r="L140" i="39" s="1"/>
  <c r="K144" i="7"/>
  <c r="J43" i="7"/>
  <c r="J42" i="7" s="1"/>
  <c r="L110" i="7"/>
  <c r="L109" i="7" s="1"/>
  <c r="K77" i="7"/>
  <c r="K76" i="7" s="1"/>
  <c r="K75" i="7" s="1"/>
  <c r="K74" i="7" s="1"/>
  <c r="K19" i="7"/>
  <c r="L72" i="7"/>
  <c r="I168" i="7"/>
  <c r="I167" i="7" s="1"/>
  <c r="K216" i="39"/>
  <c r="K215" i="39" s="1"/>
  <c r="K214" i="39" s="1"/>
  <c r="K213" i="39" s="1"/>
  <c r="K212" i="39" s="1"/>
  <c r="K211" i="39" s="1"/>
  <c r="K210" i="39" s="1"/>
  <c r="I51" i="7"/>
  <c r="I50" i="7" s="1"/>
  <c r="L21" i="7"/>
  <c r="L20" i="7" s="1"/>
  <c r="L51" i="7"/>
  <c r="L50" i="7" s="1"/>
  <c r="L56" i="7"/>
  <c r="L55" i="7" s="1"/>
  <c r="K45" i="7"/>
  <c r="K42" i="7" s="1"/>
  <c r="K60" i="7"/>
  <c r="K59" i="7" s="1"/>
  <c r="K14" i="7"/>
  <c r="I38" i="7"/>
  <c r="I37" i="7" s="1"/>
  <c r="C35" i="40"/>
  <c r="M174" i="39"/>
  <c r="M173" i="39" s="1"/>
  <c r="M172" i="39" s="1"/>
  <c r="M171" i="39" s="1"/>
  <c r="M170" i="39" s="1"/>
  <c r="M169" i="39" s="1"/>
  <c r="M168" i="39" s="1"/>
  <c r="L154" i="27"/>
  <c r="L153" i="27" s="1"/>
  <c r="L152" i="27"/>
  <c r="L143" i="27" s="1"/>
  <c r="L142" i="27" s="1"/>
  <c r="L141" i="27" s="1"/>
  <c r="M18" i="27"/>
  <c r="L19" i="7"/>
  <c r="J46" i="27"/>
  <c r="J43" i="27" s="1"/>
  <c r="J34" i="27" s="1"/>
  <c r="I72" i="7"/>
  <c r="M41" i="39"/>
  <c r="M40" i="39" s="1"/>
  <c r="M39" i="39" s="1"/>
  <c r="L153" i="7"/>
  <c r="K51" i="7"/>
  <c r="K50" i="7" s="1"/>
  <c r="K172" i="27"/>
  <c r="K101" i="27"/>
  <c r="K100" i="27" s="1"/>
  <c r="J129" i="27"/>
  <c r="K129" i="7"/>
  <c r="D22" i="40"/>
  <c r="D39" i="40" s="1"/>
  <c r="D20" i="42"/>
  <c r="D19" i="42" s="1"/>
  <c r="E38" i="42"/>
  <c r="L129" i="7"/>
  <c r="E53" i="42"/>
  <c r="E55" i="42" s="1"/>
  <c r="E14" i="42"/>
  <c r="K49" i="39"/>
  <c r="K48" i="39" s="1"/>
  <c r="K47" i="39" s="1"/>
  <c r="K46" i="39" s="1"/>
  <c r="J22" i="27"/>
  <c r="J21" i="27" s="1"/>
  <c r="J20" i="27" s="1"/>
  <c r="I23" i="7"/>
  <c r="I21" i="7" s="1"/>
  <c r="I20" i="7" s="1"/>
  <c r="C53" i="42"/>
  <c r="C55" i="42" s="1"/>
  <c r="L94" i="7"/>
  <c r="L93" i="7" s="1"/>
  <c r="I56" i="7"/>
  <c r="I55" i="7" s="1"/>
  <c r="J143" i="7"/>
  <c r="J142" i="7" s="1"/>
  <c r="J141" i="7" s="1"/>
  <c r="J128" i="7" s="1"/>
  <c r="J50" i="27"/>
  <c r="C12" i="40"/>
  <c r="K51" i="39"/>
  <c r="K50" i="39" s="1"/>
  <c r="C27" i="42"/>
  <c r="K93" i="39"/>
  <c r="K92" i="39" s="1"/>
  <c r="K91" i="39" s="1"/>
  <c r="K86" i="39"/>
  <c r="K80" i="39" s="1"/>
  <c r="L14" i="27"/>
  <c r="L13" i="27" s="1"/>
  <c r="L12" i="27" s="1"/>
  <c r="L172" i="27"/>
  <c r="K14" i="27"/>
  <c r="K13" i="27" s="1"/>
  <c r="K12" i="27" s="1"/>
  <c r="L67" i="27"/>
  <c r="I47" i="7"/>
  <c r="I45" i="7" s="1"/>
  <c r="I42" i="7" s="1"/>
  <c r="M79" i="39"/>
  <c r="M78" i="39" s="1"/>
  <c r="M77" i="39" s="1"/>
  <c r="M76" i="39" s="1"/>
  <c r="M67" i="39" s="1"/>
  <c r="M66" i="39" s="1"/>
  <c r="L101" i="7"/>
  <c r="L100" i="7" s="1"/>
  <c r="L38" i="7"/>
  <c r="L37" i="7" s="1"/>
  <c r="L33" i="7" s="1"/>
  <c r="K67" i="39"/>
  <c r="K66" i="39" s="1"/>
  <c r="J15" i="27"/>
  <c r="J142" i="27"/>
  <c r="J141" i="27" s="1"/>
  <c r="K101" i="7"/>
  <c r="K100" i="7" s="1"/>
  <c r="L170" i="7"/>
  <c r="K226" i="39"/>
  <c r="K225" i="39" s="1"/>
  <c r="K224" i="39" s="1"/>
  <c r="M29" i="39"/>
  <c r="M28" i="39" s="1"/>
  <c r="M27" i="39" s="1"/>
  <c r="M26" i="39" s="1"/>
  <c r="M25" i="39" s="1"/>
  <c r="L144" i="7"/>
  <c r="M51" i="39"/>
  <c r="M50" i="39" s="1"/>
  <c r="K13" i="7" l="1"/>
  <c r="K12" i="7" s="1"/>
  <c r="K11" i="7" s="1"/>
  <c r="L60" i="39"/>
  <c r="I143" i="7"/>
  <c r="I142" i="7" s="1"/>
  <c r="K150" i="7"/>
  <c r="K143" i="7" s="1"/>
  <c r="K142" i="7" s="1"/>
  <c r="K141" i="7" s="1"/>
  <c r="K141" i="39"/>
  <c r="K140" i="39" s="1"/>
  <c r="C22" i="40"/>
  <c r="C52" i="42"/>
  <c r="C13" i="42" s="1"/>
  <c r="L34" i="27"/>
  <c r="L27" i="27" s="1"/>
  <c r="L26" i="27" s="1"/>
  <c r="L25" i="27" s="1"/>
  <c r="L11" i="27" s="1"/>
  <c r="K11" i="27"/>
  <c r="K10" i="27" s="1"/>
  <c r="I33" i="7"/>
  <c r="K33" i="7"/>
  <c r="K27" i="7" s="1"/>
  <c r="K26" i="7" s="1"/>
  <c r="M60" i="39"/>
  <c r="K60" i="39"/>
  <c r="E52" i="42"/>
  <c r="E13" i="42" s="1"/>
  <c r="D52" i="42"/>
  <c r="D13" i="42" s="1"/>
  <c r="J128" i="27"/>
  <c r="L99" i="39"/>
  <c r="I27" i="7"/>
  <c r="I26" i="7" s="1"/>
  <c r="M141" i="39"/>
  <c r="M140" i="39" s="1"/>
  <c r="K99" i="39"/>
  <c r="K49" i="7"/>
  <c r="M99" i="39"/>
  <c r="N140" i="39"/>
  <c r="M86" i="39"/>
  <c r="J9" i="7"/>
  <c r="J8" i="7" s="1"/>
  <c r="L13" i="7"/>
  <c r="L12" i="7" s="1"/>
  <c r="L11" i="7" s="1"/>
  <c r="L27" i="7"/>
  <c r="L26" i="7" s="1"/>
  <c r="L49" i="7"/>
  <c r="M89" i="39"/>
  <c r="M88" i="39" s="1"/>
  <c r="M87" i="39" s="1"/>
  <c r="I49" i="7"/>
  <c r="J28" i="27"/>
  <c r="J27" i="27" s="1"/>
  <c r="J26" i="27" s="1"/>
  <c r="J25" i="27" s="1"/>
  <c r="C39" i="40"/>
  <c r="K41" i="39"/>
  <c r="K40" i="39" s="1"/>
  <c r="K39" i="39" s="1"/>
  <c r="I19" i="7"/>
  <c r="I13" i="7" s="1"/>
  <c r="I12" i="7" s="1"/>
  <c r="I11" i="7" s="1"/>
  <c r="L150" i="7"/>
  <c r="L152" i="7"/>
  <c r="L151" i="7" s="1"/>
  <c r="J177" i="27"/>
  <c r="M17" i="27"/>
  <c r="J14" i="27"/>
  <c r="J13" i="27" s="1"/>
  <c r="J12" i="27" s="1"/>
  <c r="I141" i="7" l="1"/>
  <c r="I128" i="7" s="1"/>
  <c r="L143" i="7"/>
  <c r="L142" i="7" s="1"/>
  <c r="L141" i="7" s="1"/>
  <c r="L14" i="39"/>
  <c r="J11" i="27"/>
  <c r="I25" i="7"/>
  <c r="I24" i="7" s="1"/>
  <c r="I10" i="7" s="1"/>
  <c r="O140" i="39"/>
  <c r="M14" i="39"/>
  <c r="K25" i="7"/>
  <c r="K24" i="7" s="1"/>
  <c r="M21" i="27"/>
  <c r="J176" i="27"/>
  <c r="L25" i="7"/>
  <c r="L24" i="7" s="1"/>
  <c r="L10" i="7" s="1"/>
  <c r="L9" i="7" s="1"/>
  <c r="L8" i="7" s="1"/>
  <c r="K26" i="39"/>
  <c r="K25" i="39" l="1"/>
  <c r="K14" i="39" s="1"/>
  <c r="I9" i="7"/>
  <c r="I8" i="7" s="1"/>
  <c r="K10" i="7"/>
  <c r="K9" i="7" s="1"/>
  <c r="K8" i="7" s="1"/>
  <c r="J175" i="27"/>
  <c r="J174" i="27" s="1"/>
  <c r="J173" i="27" s="1"/>
  <c r="J172" i="27" s="1"/>
  <c r="J10" i="27" s="1"/>
  <c r="J9" i="27" s="1"/>
  <c r="M15" i="27"/>
  <c r="K9" i="27"/>
  <c r="L10" i="27"/>
  <c r="L9" i="2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фин</author>
  </authors>
  <commentList>
    <comment ref="J128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фин: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<sst xmlns="http://schemas.openxmlformats.org/spreadsheetml/2006/main" count="4131" uniqueCount="350">
  <si>
    <t>41120</t>
  </si>
  <si>
    <t>853</t>
  </si>
  <si>
    <t>121</t>
  </si>
  <si>
    <t>41110</t>
  </si>
  <si>
    <t>Уплата налога на имущество организация и земельного налога</t>
  </si>
  <si>
    <t>Уплата прочих налогов и сборов</t>
  </si>
  <si>
    <t>ПРз</t>
  </si>
  <si>
    <t>03010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</si>
  <si>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</si>
  <si>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РФ и муниципального образавания</t>
  </si>
  <si>
    <t>41150</t>
  </si>
  <si>
    <t>129</t>
  </si>
  <si>
    <t>Благоустройство</t>
  </si>
  <si>
    <t>43040</t>
  </si>
  <si>
    <t>00</t>
  </si>
  <si>
    <t>Социальная политика</t>
  </si>
  <si>
    <t>Пенсионное обеспечение</t>
  </si>
  <si>
    <t>Иные пенсии, социальные доплаты к пенсиям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</si>
  <si>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</si>
  <si>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Дорожное хозяйство</t>
  </si>
  <si>
    <t>122</t>
  </si>
  <si>
    <t>Жилищно-коммунальное хозяйство</t>
  </si>
  <si>
    <t>ЦСР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</si>
  <si>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</si>
  <si>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</si>
  <si>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05</t>
  </si>
  <si>
    <t>01</t>
  </si>
  <si>
    <t>Наименование</t>
  </si>
  <si>
    <t>Рз</t>
  </si>
  <si>
    <t>ВР</t>
  </si>
  <si>
    <t>Адм</t>
  </si>
  <si>
    <t>ВСЕГО</t>
  </si>
  <si>
    <t>Национальная экономика</t>
  </si>
  <si>
    <t>04</t>
  </si>
  <si>
    <t>09</t>
  </si>
  <si>
    <t>02</t>
  </si>
  <si>
    <t>10</t>
  </si>
  <si>
    <t>1</t>
  </si>
  <si>
    <t>89</t>
  </si>
  <si>
    <t>03</t>
  </si>
  <si>
    <t>Общегосударственные вопросы</t>
  </si>
  <si>
    <t>Уплата налога на имущество организаций и земельного налога</t>
  </si>
  <si>
    <t>Уплата прочих налогов, сборов и иных платежей</t>
  </si>
  <si>
    <t>Доплаты к пенсиям муниципальных служащих Республики Мордовия</t>
  </si>
  <si>
    <t>Расходы на выплаты по оплате труда работников органов местного самоуправления Республики Мордовия</t>
  </si>
  <si>
    <t>244</t>
  </si>
  <si>
    <t>851</t>
  </si>
  <si>
    <t>852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</si>
  <si>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</si>
  <si>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РЗ</t>
  </si>
  <si>
    <t>ПРЗ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</si>
  <si>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</si>
  <si>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</si>
  <si>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</si>
  <si>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уплата иных платежей</t>
  </si>
  <si>
    <t>312</t>
  </si>
  <si>
    <t>Непрограммные расходы главных распорядителей бюджетных средств Темниковского муниципального района</t>
  </si>
  <si>
    <t>Непрограммные расходы в рамках обеспечения деятельности главных распорядителей бюджетных средств Темниковского муниципального района</t>
  </si>
  <si>
    <t>тыс.рублей</t>
  </si>
  <si>
    <t>Деятельность аппарата администрации Темниковского муниципального района</t>
  </si>
  <si>
    <t>Расходы на обеспечение функцийорганов местного самоуправления</t>
  </si>
  <si>
    <t>44102</t>
  </si>
  <si>
    <t>44106</t>
  </si>
  <si>
    <t>Приложение №4</t>
  </si>
  <si>
    <t>Обеспечение деятельности администрации</t>
  </si>
  <si>
    <t>Глава, аппарат администрации</t>
  </si>
  <si>
    <t>65</t>
  </si>
  <si>
    <t>Расходы на выплаты по оплате труда высшего должностного лица муниципального образования ( Главы)</t>
  </si>
  <si>
    <t>Национальная оборона</t>
  </si>
  <si>
    <t>Мобилизационная и вневойсковая подготовка</t>
  </si>
  <si>
    <t>51180</t>
  </si>
  <si>
    <t>Осуществление первичного воинского учета на территориях, где отсутствуют военные комиссариаты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</si>
  <si>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</si>
  <si>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</si>
  <si>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Уличное освещение</t>
  </si>
  <si>
    <t>Прочие мероприятия по благоустройству</t>
  </si>
  <si>
    <t>43010</t>
  </si>
  <si>
    <t>Администрация  сельского поселения</t>
  </si>
  <si>
    <t>Функционирование высшего должностного лица</t>
  </si>
  <si>
    <t>Обеспечение деятельности Администрации сельского поселения</t>
  </si>
  <si>
    <t xml:space="preserve">                                                                 к  решению Совета депутатов</t>
  </si>
  <si>
    <t>540</t>
  </si>
  <si>
    <t>06</t>
  </si>
  <si>
    <t>Иные мужбюджетные трансферты</t>
  </si>
  <si>
    <t>Обеспечение деятельности финансовых, налоговых органов и органов финансового (финансо-бюджетного) надзора</t>
  </si>
  <si>
    <t>Расходы на выплаты по оплате труда высшего должностного лица</t>
  </si>
  <si>
    <t>Субсидии выплачиваемые в зависимости от выполнения социально-экономических показателей</t>
  </si>
  <si>
    <t>44501</t>
  </si>
  <si>
    <t xml:space="preserve">Иные межбюджетные трансферты на 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 </t>
  </si>
  <si>
    <t xml:space="preserve">Иные межбюджетные трансферты,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 соответствии с законодательством Российской Федерации </t>
  </si>
  <si>
    <t xml:space="preserve">Иные межбюджетные трансферты на осуществление полномочий по участию в организации деятельности по накоплению (в том числе раздельному накоплению) и транспортированию твердых   коммунальных отходов </t>
  </si>
  <si>
    <t>11</t>
  </si>
  <si>
    <t>41180</t>
  </si>
  <si>
    <t>870</t>
  </si>
  <si>
    <t>Резервные фонды</t>
  </si>
  <si>
    <t>Резервные средства</t>
  </si>
  <si>
    <t>Резервный фонд администраци Аксельского сельского поселения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</si>
  <si>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</t>
  </si>
  <si>
    <t>44101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</si>
  <si>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</si>
  <si>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</si>
  <si>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08</t>
  </si>
  <si>
    <t>Иные межбюджетные трансферты на осуществление полномочий по организации и осуществлению мероприятий по территориальной обороне и гражданской обороне, защите населения от чрезвычайных ситуаций природного и техногенного характера</t>
  </si>
  <si>
    <t>44110</t>
  </si>
  <si>
    <t>Другие общегосударственные вопросы</t>
  </si>
  <si>
    <t>13</t>
  </si>
  <si>
    <t>44107</t>
  </si>
  <si>
    <t>Культура и кинематография</t>
  </si>
  <si>
    <t>Культура</t>
  </si>
  <si>
    <t>Иные межбюджетные трансферты на осуществление полномочий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охране объектов культурного наследия (памятников истории и культуры) местного (муниципального значения), расположенных на территории поселения</t>
  </si>
  <si>
    <t>44104</t>
  </si>
  <si>
    <t>Социальное обеспечение населения</t>
  </si>
  <si>
    <t>Иные межбюджетные трансферты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организации строительства и содержание муниципального жилищного фонда, созданию условий для жилищного строительства, осуществлению муниципального жилищного контроля, а также иных полномочий органов местного самоуправления в соответствиис жилищным законодательством</t>
  </si>
  <si>
    <t>44103</t>
  </si>
  <si>
    <t>Бабеевского сельского поселения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</si>
  <si>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сессси Совета депутатов                                                    Бабеевское сельского поселения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</si>
  <si>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
</t>
  </si>
  <si>
    <t>44205</t>
  </si>
  <si>
    <t>Уплата  иных платежей</t>
  </si>
  <si>
    <t>912</t>
  </si>
  <si>
    <t xml:space="preserve">Прочая закупка товаров, работ и услуг </t>
  </si>
  <si>
    <t>Администрация Бабеевского сельского поселения</t>
  </si>
  <si>
    <t>добавить</t>
  </si>
  <si>
    <t>831</t>
  </si>
  <si>
    <t>Исполнение судебных актов Российской Федерации и мировых соглашений по возмещению причиненного вреда</t>
  </si>
  <si>
    <t>24</t>
  </si>
  <si>
    <t>80190</t>
  </si>
  <si>
    <t>Резервный фонд Правительства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</si>
  <si>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</si>
  <si>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</si>
  <si>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</si>
  <si>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200</t>
  </si>
  <si>
    <t>240</t>
  </si>
  <si>
    <t>Иные бюджетные ассигнования</t>
  </si>
  <si>
    <t>Уплата налогов, сборов и иных платежей</t>
  </si>
  <si>
    <t>800</t>
  </si>
  <si>
    <t>830</t>
  </si>
  <si>
    <t>850</t>
  </si>
  <si>
    <t xml:space="preserve">Исполнение судебных актов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</si>
  <si>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</si>
  <si>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</si>
  <si>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Непрограммные расходы главных распорядителей бюджетных средств Темниковского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</si>
  <si>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 Темниковского муниципального района Республики Мордовия</t>
  </si>
  <si>
    <t>Межбюджетные трансферты</t>
  </si>
  <si>
    <t>500</t>
  </si>
  <si>
    <t>120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</si>
  <si>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</si>
  <si>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</si>
  <si>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300</t>
  </si>
  <si>
    <t>310</t>
  </si>
  <si>
    <t xml:space="preserve">Расходы на выплаты по оплате труда работников органов местного самоуправления </t>
  </si>
  <si>
    <t xml:space="preserve"> Иные закупки товаров, работ и услуг для обеспечения государственных (муниципальных) нужд</t>
  </si>
  <si>
    <t>вр</t>
  </si>
  <si>
    <t>Коммунальное хозяйство</t>
  </si>
  <si>
    <t>Культура, кинематография</t>
  </si>
  <si>
    <t>Расходы на обеспечение функций органов местного самоуправления</t>
  </si>
  <si>
    <t>Уплата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</si>
  <si>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</si>
  <si>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Программные расходы</t>
  </si>
  <si>
    <t>2</t>
  </si>
  <si>
    <t>Защита населения и территории от чрезвычайных ситуаций природного и техногенного характера, пожарная безопасность</t>
  </si>
  <si>
    <t>0,9</t>
  </si>
  <si>
    <t>247</t>
  </si>
  <si>
    <t>Закупка энергетических ресурсов</t>
  </si>
  <si>
    <t xml:space="preserve">РАСПРЕДЕЛЕНИЕ БЮДЖЕТНЫХ АССИГНОВАНИЙ БЮДЖЕТА БАБЕЕВСКОГО СЕЛЬСКОГО ПОСЕЛЕНИЯ ТЕМНИКОВСКОГО МУНИЦИПАЛЬНОГО РАЙОНА ПО ЦЕЛЕВЫМ СТАТЬЯМ (МУНИЦИПАЛЬНЫМ ПРОГРАММАМ И НЕПРОГРАММНЫМ НАПРАВЛЕНИЯМ ДЕЯТЕЛЬНОСТИ), ГРУППАМ (ГРУППАМ И ПОДГРУППАМ) ВИДОВ РАСХОДОВ  КЛАССИФИКАЦИИ РАСХОДОВ БЮДЖЕТОВ, А ТАКЖЕ ПО РАЗДЕЛАМ И ПОДРАЗДЕЛАМ КЛАССИФИКАЦИИ РАСХОДОВ БЮДЖЕТОВ НА 2023 ГОД И ПЛАНОВЫЙ ПЕРИОД 2024-2025ГГ </t>
  </si>
  <si>
    <t>12</t>
  </si>
  <si>
    <t>0</t>
  </si>
  <si>
    <t>S6140</t>
  </si>
  <si>
    <t>Оформление прав собственности на бесхозяйные объекты инженерной инфраструктуры</t>
  </si>
  <si>
    <t>Мероприятие " Оформление прав собственности на бесхозяйные объекты инженерной инфраструктуры"</t>
  </si>
  <si>
    <t>Муниципальная программа «Энергосбережение и повышение энергетической эффективности  на территории Бабеевского сельского поселения Темниковского муниципального района 2020-2024гг"</t>
  </si>
  <si>
    <t>78090</t>
  </si>
  <si>
    <t>Решение вопросов местного значения, осуществляемое с привлечением средств самообложения граждан</t>
  </si>
  <si>
    <t>Приложение № 1</t>
  </si>
  <si>
    <t xml:space="preserve">к решению Совета депутатов </t>
  </si>
  <si>
    <t>Код бюджетной классификации доходов бюджета</t>
  </si>
  <si>
    <t>Наименование доходов</t>
  </si>
  <si>
    <t xml:space="preserve">2024г.              (тыс.руб.) </t>
  </si>
  <si>
    <t xml:space="preserve">2025г.              (тыс.руб.) </t>
  </si>
  <si>
    <t>000 1000000000 0000 000</t>
  </si>
  <si>
    <t>НАЛОГОВЫЕ И НЕНАЛОГОВЫЕ ДОХОДЫ</t>
  </si>
  <si>
    <t>000 1010000000 0000 000</t>
  </si>
  <si>
    <t>НАЛОГОВЫЕ ДОХОДЫ</t>
  </si>
  <si>
    <t>182 1 01 020100 11 000 110</t>
  </si>
  <si>
    <t>Налог на доходы физических лиц</t>
  </si>
  <si>
    <t>182 1 06 060100 11 000 110</t>
  </si>
  <si>
    <t>Земельный налог</t>
  </si>
  <si>
    <t>182 1 06 030100 11 000 110</t>
  </si>
  <si>
    <t>Налог на имущество физ.лиц</t>
  </si>
  <si>
    <t>182 1 05 030100 11 000 110</t>
  </si>
  <si>
    <t>Единый сельскохозяйственный налог</t>
  </si>
  <si>
    <t>000 1110000000 0000 000</t>
  </si>
  <si>
    <t>НЕНАЛОГОВЫЕ ДОХОДЫ</t>
  </si>
  <si>
    <t>912 1 11 05025 10 0000 120</t>
  </si>
  <si>
    <t>Доходы от арендной платы за земли</t>
  </si>
  <si>
    <t>912 1 14 06025 10 0000 430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</si>
  <si>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</si>
  <si>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912 1 17 14030 10 0000 150</t>
  </si>
  <si>
    <t>Средства самообложения граждан, зачисляемые в бюджеты сельских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</si>
  <si>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</si>
  <si>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</si>
  <si>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</si>
  <si>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</si>
  <si>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>2 02 15001 00 0000 150</t>
  </si>
  <si>
    <t>Дотации на выравнивание бюджетной обеспеченности</t>
  </si>
  <si>
    <t>2 02 150021 10 0000 150</t>
  </si>
  <si>
    <t>Дотации на сбалансированность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</si>
  <si>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</si>
  <si>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</si>
  <si>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обеспечение комплексного развития сельских территорий</t>
  </si>
  <si>
    <t>2 02 29999 10 0000 150</t>
  </si>
  <si>
    <t>Прочие субсидии бюджетам сельских поселений</t>
  </si>
  <si>
    <t>2 02 30000 00 0000 150</t>
  </si>
  <si>
    <t xml:space="preserve">Субвенции бюджетам субъектов Российской Федерации и муниципальных образований </t>
  </si>
  <si>
    <t>2 02 35118 00 0000 150</t>
  </si>
  <si>
    <t xml:space="preserve"> Субвенции бюджетам на осуществление госполномочий по первичному воинскому учету на территориях, где отсутствуют военные комиссариаты в рамках Государственной программы повышения эффективности управлениягосударственными финансами в РМ</t>
  </si>
  <si>
    <t>2 02 35118  10  0000 150</t>
  </si>
  <si>
    <t>2 02 30024 00 0000 150</t>
  </si>
  <si>
    <t xml:space="preserve">Субвенции местным бюджетам на выполнение передаваемых полномочий субъектов Российской Федерации </t>
  </si>
  <si>
    <t>2 02 30024 10 0000 150</t>
  </si>
  <si>
    <t>Субвенции бюджетам сельских поселений  на реализацию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</si>
  <si>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2 02 29999 00 0000 150</t>
  </si>
  <si>
    <t>Субсидии на реализацию мероприятий по строительству и (или) реконструкции объектов инфраструктуры, необходимых для реализации новых инвестиционных проектов в монопрофильных муниципальных образованиях в Республике Мордовия</t>
  </si>
  <si>
    <t>2 02 40000 00 0000 150</t>
  </si>
  <si>
    <t>Иные межбюджетные трансферты</t>
  </si>
  <si>
    <t>2024001411000150</t>
  </si>
  <si>
    <t xml:space="preserve"> Прочие межбюджетные трансферты, передаваемые бюджетам сельских поселений для осуществления части полномочий по решению вопросов местного значения</t>
  </si>
  <si>
    <t>2 02 40014 10 0000 150</t>
  </si>
  <si>
    <t>Межбюджетные трансферты, передаваемые бюджетам сельских поселений для осуществления части полномочий по решению вопросов местного значения</t>
  </si>
  <si>
    <t>2 02 49999 10 0000 150</t>
  </si>
  <si>
    <t>Прочие межбюджетные трансферты, передаваемые бюджетам сельских поселений</t>
  </si>
  <si>
    <t>ИТОГО ДОХОДОВ</t>
  </si>
  <si>
    <t>Приложение №5</t>
  </si>
  <si>
    <t>к решению Совета депутатов</t>
  </si>
  <si>
    <t>(тыс.рублей)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</si>
  <si>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</si>
  <si>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</si>
  <si>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</t>
  </si>
  <si>
    <t>3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</si>
  <si>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</si>
  <si>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</si>
  <si>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</si>
  <si>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</si>
  <si>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</si>
  <si>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</si>
  <si>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</si>
  <si>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</si>
  <si>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</si>
  <si>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</si>
  <si>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000 01 02 00 00 05 0000 810</t>
  </si>
  <si>
    <t>Погашение бюджетами муниципальных районов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</si>
  <si>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</si>
  <si>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</si>
  <si>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</si>
  <si>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</si>
  <si>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</si>
  <si>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 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</si>
  <si>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</si>
  <si>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</si>
  <si>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 на покрытие временного кассового разрыва, возникающего при исполнении бюджета муниципального района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</si>
  <si>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</si>
  <si>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</si>
  <si>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</si>
  <si>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t>Погашение бюджетами субъектов Российской Федерации кредитов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от других бюджетов бюджетной системы Российской Федерации в валюте Российской Федерации</t>
    </r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</si>
  <si>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покрытие временного кассового разрыва, возникающего при исполнении бюджета муниципального района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</si>
  <si>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</si>
  <si>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</si>
  <si>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</si>
  <si>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</si>
  <si>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</si>
  <si>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</si>
  <si>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</si>
  <si>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</si>
  <si>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</si>
  <si>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</si>
  <si>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</si>
  <si>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</si>
  <si>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r>
      <t>0</t>
    </r>
    <r>
      <rPr>
        <sz val="10"/>
        <rFont val="Arial"/>
        <family val="2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</si>
  <si>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</si>
  <si>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</si>
  <si>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</si>
  <si>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</si>
  <si>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сельских поселений</t>
  </si>
  <si>
    <t>000 01 06 00 00 00 0000 000</t>
  </si>
  <si>
    <t>Иные источники внутреннего финансирования дефицитов бюджетов</t>
  </si>
  <si>
    <t>000 01 06 04 00 00 0000 000</t>
  </si>
  <si>
    <t xml:space="preserve">Исполнение государственных и муниципальных гарантий </t>
  </si>
  <si>
    <t>000 01 06 04 01 00 0000 000</t>
  </si>
  <si>
    <t>Исполнение государственных и муниципальных гарантий в валюте Российской Федерации</t>
  </si>
  <si>
    <t>000 01 06 04 01 05 0000 810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</si>
  <si>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муниципальных районов ведет к возникновению права регрессного требования гаранта к принципиалу либо обусловлено уступкой гаранту прав требования бенефициара к принципалу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</si>
  <si>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</si>
  <si>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</si>
  <si>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</si>
  <si>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</si>
  <si>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</si>
  <si>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</si>
  <si>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000 01 06 05 01 05 0000 640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</si>
  <si>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  </t>
  </si>
  <si>
    <t>000 01 06 05 02 00 0000 640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</si>
  <si>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</si>
  <si>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</si>
  <si>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</si>
  <si>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Возврат бюджетных кредитов, предоставленных другим бюджетам бюджетной системы Российской       
Федерации из бюджетов муниципальных районов в валюте Российской Федерации для покрытия временных кассовых разрывов 
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</si>
  <si>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</si>
  <si>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</si>
  <si>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</si>
  <si>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</si>
  <si>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 
</t>
  </si>
  <si>
    <t>Итого источников внутреннего финансирования дефицита районного бюджета</t>
  </si>
  <si>
    <t>Привлечение средств</t>
  </si>
  <si>
    <t>Погашение основной суммы задолженности</t>
  </si>
  <si>
    <t>это предельный объем заимстований</t>
  </si>
  <si>
    <t>Приложение №6</t>
  </si>
  <si>
    <t>ПРОГРАММА МУНИЦИПАЛЬНЫХ ВНУТРЕННИХ ЗАИМСТВОВАНИЙ БАБЕЕВСКОЕ СЕЛЬСКОГО ПОСЕЛЕНИЯ ТЕМНИКОВСКОГО МУНИЦИПАЛЬНОГО РАЙОНА НА 2023 ГОД И ПЛАНОВЫЙ ПЕРИОД 2024 И 2025 ГОДОВ</t>
  </si>
  <si>
    <t>(тыс. рублей)</t>
  </si>
  <si>
    <t>№ п/п</t>
  </si>
  <si>
    <t>Виды заимствований</t>
  </si>
  <si>
    <t>в том числе:</t>
  </si>
  <si>
    <t>Объем привлечения</t>
  </si>
  <si>
    <t>Объем средств, направляемых на погашение основной суммы долга</t>
  </si>
  <si>
    <t>Всего</t>
  </si>
  <si>
    <t>41240</t>
  </si>
  <si>
    <t>730</t>
  </si>
  <si>
    <t>Обслуживание государственного и муниципального долга</t>
  </si>
  <si>
    <t>Обслуживание государственного внутреннего и муниципального долга" подлежат отражению расходы, связанные с выплатой процентных платежей по государственным и муниципальным долговым обязательствам в валюте Российской Федерации, выплатой дисконта при погашении (выкупе) государственных и муниципальных долговых обязательств в валюте Российской Федерации, а также иные платежи по обслуживанию государственных и муниципальных долговых обязательств в валюте Российской Федерации, за исключением расходов, связанных с выплатой вознаграждения (комиссии) агентам за оказание агентских услуг в сфере размещения, обслуживания, выкупа, обмена и погашения государственных и муниципальных долговых обязательств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</si>
  <si>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</si>
  <si>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</si>
  <si>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</si>
  <si>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41420</t>
  </si>
  <si>
    <t>700</t>
  </si>
  <si>
    <t xml:space="preserve">Объем поступлений доходов бюджета по основным источникам на 2024-2026гг </t>
  </si>
  <si>
    <t xml:space="preserve">2026г.              (тыс.руб.) </t>
  </si>
  <si>
    <t>РАСПРЕДЕЛЕНИЕ БЮДЖЕТНЫХ АССИГНОВАНИЙ БЮДЖЕТА БАБЕВСКОГО СЕЛЬСКОГО ПОСЕЛЕНИЯ ТЕМНИКОВСКОГО МУНИЦИПАЛЬНОГО РАЙОНА  РЕСПУБЛИКИ МОРДОВИЯ ПО РАЗДЕЛАМ, ПОДРАЗДЕЛАМ, ЦЕЛЕВЫМ СТАТЬЯМ (ГОСУДАРСТВЕННЫМ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2025-2026ГГ</t>
  </si>
  <si>
    <t xml:space="preserve">ВЕДОМСТВЕННАЯ СТРУКТУРА РАСХОДОВ БЮДЖЕТА БАБЕЕВСКОГО СЕЛЬСКОГО ПОСЕЛЕНИЯ ТЕМНИКОВСКОГО МУНИЦИПАЛЬНОГО РАЙОНА РЕСПУБЛИКИ МОРДОВИЯ НА 2024-2026гг. </t>
  </si>
  <si>
    <t>ИСТОЧНИКИ ВНУТРЕННЕГО ФИНАНСИРОВАНИЯ ДЕФИЦИТА БЮДЖЕТА БАБЕЕВСКОГО СЕЛЬСКОГО ПОСЕЛЕНИЯ ТЕМНИКОВСКОГО МУНИЦИПАЛЬНОГО РАЙОНА НА 2024 ГОД И ПЛАНОВЫЙ ПЕРИОД 2025 И 2026 ГОДОВ</t>
  </si>
  <si>
    <t>20229999100000150</t>
  </si>
  <si>
    <t>Резервный фонд администрации Бабеевского сельского поселения</t>
  </si>
  <si>
    <t>S6290</t>
  </si>
  <si>
    <t>Подготовка описания местоположения границ населенных пунктов, проведение мероприятий по разработке (корректировке) документов территориального планирования и градостроительного зонирования муниципальных образований Республики Мордовия</t>
  </si>
  <si>
    <t>Другие вопросы в области национальной экономики</t>
  </si>
  <si>
    <t>L2990</t>
  </si>
  <si>
    <t>Восстановление воинских захоронений, находящихся в муниципальной собственности, и установка мемориальных знаков</t>
  </si>
  <si>
    <r>
      <t>№____ от "________"</t>
    </r>
    <r>
      <rPr>
        <u/>
        <sz val="12"/>
        <rFont val="Times New Roman"/>
        <family val="1"/>
        <charset val="204"/>
      </rPr>
      <t xml:space="preserve"> ___________</t>
    </r>
    <r>
      <rPr>
        <sz val="12"/>
        <rFont val="Times New Roman"/>
        <family val="1"/>
        <charset val="204"/>
      </rPr>
      <t>г.</t>
    </r>
  </si>
  <si>
    <t xml:space="preserve">№ 145  от  30.10.2024 года </t>
  </si>
  <si>
    <r>
      <t>№ 145 от  30.10.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2024 г. </t>
    </r>
  </si>
  <si>
    <t xml:space="preserve">№ 145 от 30.10.2024 г </t>
  </si>
  <si>
    <t xml:space="preserve"> № 145 от  30.10.2024 г года </t>
  </si>
  <si>
    <t xml:space="preserve">                                                                          Приложение №2                                                                   к решению Совета депутатов                                                                            Бабеевского сельского поселения</t>
  </si>
  <si>
    <r>
      <t>№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145</t>
    </r>
    <r>
      <rPr>
        <b/>
        <u/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от  30.10.2024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</si>
</sst>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6" x14ac:knownFonts="1">
    <font>
      <sz val="10"/>
      <name val="Arial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9"/>
      <color indexed="8"/>
      <name val="Arial"/>
      <family val="2"/>
      <charset val="204"/>
    </font>
    <font>
      <sz val="8"/>
      <name val="Times New Roman"/>
      <family val="1"/>
      <charset val="204"/>
    </font>
    <font>
      <b/>
      <i/>
      <sz val="9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Arial Cyr"/>
      <charset val="204"/>
    </font>
    <font>
      <i/>
      <sz val="11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0"/>
      <name val="Helv"/>
    </font>
    <font>
      <b/>
      <sz val="14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rial Cyr"/>
      <charset val="204"/>
    </font>
    <font>
      <b/>
      <sz val="9"/>
      <color theme="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5"/>
      <color rgb="FF000000"/>
      <name val="Times New Roman"/>
      <family val="1"/>
      <charset val="204"/>
    </font>
    <font>
      <sz val="10"/>
      <color rgb="FF333333"/>
      <name val="Arial"/>
      <family val="2"/>
      <charset val="204"/>
    </font>
    <font>
      <i/>
      <sz val="9"/>
      <color indexed="8"/>
      <name val="Arial"/>
      <family val="2"/>
      <charset val="204"/>
    </font>
    <font>
      <sz val="9"/>
      <color indexed="6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FF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20" fillId="0" borderId="57">
      <alignment horizontal="left" wrapText="1" indent="2"/>
    </xf>
    <xf numFmtId="0" fontId="7" fillId="0" borderId="0"/>
    <xf numFmtId="0" fontId="40" fillId="0" borderId="0"/>
    <xf numFmtId="0" fontId="12" fillId="0" borderId="0"/>
    <xf numFmtId="0" fontId="12" fillId="0" borderId="0"/>
  </cellStyleXfs>
  <cellXfs count="526">
    <xf numFmtId="0" fontId="0" fillId="0" borderId="0" xfId="0"/>
    <xf numFmtId="0" fontId="7" fillId="0" borderId="0" xfId="0" applyFont="1"/>
    <xf numFmtId="0" fontId="11" fillId="0" borderId="0" xfId="0" applyFont="1" applyAlignment="1">
      <alignment vertical="top" wrapText="1"/>
    </xf>
    <xf numFmtId="0" fontId="15" fillId="0" borderId="0" xfId="0" applyFont="1" applyAlignment="1">
      <alignment horizontal="center" wrapText="1"/>
    </xf>
    <xf numFmtId="0" fontId="10" fillId="0" borderId="0" xfId="0" applyFont="1" applyAlignment="1">
      <alignment vertical="top" wrapText="1"/>
    </xf>
    <xf numFmtId="0" fontId="15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49" fontId="11" fillId="0" borderId="8" xfId="0" applyNumberFormat="1" applyFont="1" applyBorder="1" applyAlignment="1">
      <alignment wrapText="1"/>
    </xf>
    <xf numFmtId="49" fontId="10" fillId="2" borderId="9" xfId="0" applyNumberFormat="1" applyFont="1" applyFill="1" applyBorder="1"/>
    <xf numFmtId="49" fontId="10" fillId="2" borderId="9" xfId="0" applyNumberFormat="1" applyFont="1" applyFill="1" applyBorder="1" applyAlignment="1">
      <alignment horizontal="center"/>
    </xf>
    <xf numFmtId="49" fontId="10" fillId="2" borderId="9" xfId="0" applyNumberFormat="1" applyFont="1" applyFill="1" applyBorder="1" applyAlignment="1">
      <alignment horizontal="center" wrapText="1"/>
    </xf>
    <xf numFmtId="0" fontId="10" fillId="2" borderId="10" xfId="0" applyFont="1" applyFill="1" applyBorder="1" applyAlignment="1">
      <alignment wrapText="1"/>
    </xf>
    <xf numFmtId="49" fontId="10" fillId="2" borderId="11" xfId="0" applyNumberFormat="1" applyFont="1" applyFill="1" applyBorder="1"/>
    <xf numFmtId="49" fontId="10" fillId="2" borderId="11" xfId="0" applyNumberFormat="1" applyFont="1" applyFill="1" applyBorder="1" applyAlignment="1">
      <alignment horizontal="center" wrapText="1"/>
    </xf>
    <xf numFmtId="49" fontId="10" fillId="2" borderId="11" xfId="0" applyNumberFormat="1" applyFont="1" applyFill="1" applyBorder="1" applyAlignment="1">
      <alignment wrapText="1"/>
    </xf>
    <xf numFmtId="49" fontId="10" fillId="2" borderId="11" xfId="0" applyNumberFormat="1" applyFont="1" applyFill="1" applyBorder="1" applyAlignment="1">
      <alignment horizontal="center"/>
    </xf>
    <xf numFmtId="49" fontId="10" fillId="2" borderId="12" xfId="0" applyNumberFormat="1" applyFont="1" applyFill="1" applyBorder="1" applyAlignment="1">
      <alignment horizontal="center" wrapText="1"/>
    </xf>
    <xf numFmtId="0" fontId="10" fillId="2" borderId="11" xfId="0" applyFont="1" applyFill="1" applyBorder="1" applyAlignment="1">
      <alignment wrapText="1"/>
    </xf>
    <xf numFmtId="0" fontId="14" fillId="0" borderId="0" xfId="0" applyFont="1"/>
    <xf numFmtId="49" fontId="10" fillId="2" borderId="9" xfId="0" applyNumberFormat="1" applyFont="1" applyFill="1" applyBorder="1" applyAlignment="1">
      <alignment wrapText="1"/>
    </xf>
    <xf numFmtId="0" fontId="10" fillId="2" borderId="15" xfId="0" applyFont="1" applyFill="1" applyBorder="1" applyAlignment="1">
      <alignment wrapText="1"/>
    </xf>
    <xf numFmtId="49" fontId="10" fillId="2" borderId="12" xfId="0" applyNumberFormat="1" applyFont="1" applyFill="1" applyBorder="1"/>
    <xf numFmtId="49" fontId="10" fillId="2" borderId="12" xfId="0" applyNumberFormat="1" applyFont="1" applyFill="1" applyBorder="1" applyAlignment="1">
      <alignment horizontal="center"/>
    </xf>
    <xf numFmtId="0" fontId="10" fillId="2" borderId="16" xfId="0" applyFont="1" applyFill="1" applyBorder="1" applyAlignment="1">
      <alignment wrapText="1"/>
    </xf>
    <xf numFmtId="0" fontId="10" fillId="2" borderId="17" xfId="0" applyFont="1" applyFill="1" applyBorder="1" applyAlignment="1">
      <alignment wrapText="1"/>
    </xf>
    <xf numFmtId="49" fontId="11" fillId="2" borderId="11" xfId="0" applyNumberFormat="1" applyFont="1" applyFill="1" applyBorder="1" applyAlignment="1">
      <alignment horizontal="center" wrapText="1"/>
    </xf>
    <xf numFmtId="0" fontId="5" fillId="2" borderId="11" xfId="0" applyFont="1" applyFill="1" applyBorder="1" applyAlignment="1">
      <alignment vertical="top" wrapText="1"/>
    </xf>
    <xf numFmtId="49" fontId="11" fillId="2" borderId="11" xfId="0" applyNumberFormat="1" applyFont="1" applyFill="1" applyBorder="1" applyAlignment="1">
      <alignment wrapText="1"/>
    </xf>
    <xf numFmtId="0" fontId="16" fillId="2" borderId="18" xfId="0" applyFont="1" applyFill="1" applyBorder="1" applyAlignment="1">
      <alignment horizontal="right" wrapText="1"/>
    </xf>
    <xf numFmtId="49" fontId="7" fillId="0" borderId="0" xfId="0" applyNumberFormat="1" applyFont="1"/>
    <xf numFmtId="0" fontId="15" fillId="0" borderId="20" xfId="0" applyFont="1" applyBorder="1" applyAlignment="1">
      <alignment horizontal="center"/>
    </xf>
    <xf numFmtId="49" fontId="10" fillId="2" borderId="18" xfId="0" applyNumberFormat="1" applyFont="1" applyFill="1" applyBorder="1" applyAlignment="1">
      <alignment horizontal="center" wrapText="1"/>
    </xf>
    <xf numFmtId="49" fontId="10" fillId="0" borderId="11" xfId="0" applyNumberFormat="1" applyFont="1" applyBorder="1" applyAlignment="1">
      <alignment horizontal="center" wrapText="1"/>
    </xf>
    <xf numFmtId="0" fontId="11" fillId="0" borderId="11" xfId="0" applyFont="1" applyBorder="1" applyAlignment="1">
      <alignment wrapText="1"/>
    </xf>
    <xf numFmtId="49" fontId="10" fillId="3" borderId="11" xfId="0" applyNumberFormat="1" applyFont="1" applyFill="1" applyBorder="1"/>
    <xf numFmtId="49" fontId="10" fillId="3" borderId="11" xfId="0" applyNumberFormat="1" applyFont="1" applyFill="1" applyBorder="1" applyAlignment="1">
      <alignment horizontal="center"/>
    </xf>
    <xf numFmtId="0" fontId="0" fillId="0" borderId="11" xfId="0" applyBorder="1"/>
    <xf numFmtId="0" fontId="25" fillId="0" borderId="11" xfId="0" applyFont="1" applyBorder="1" applyAlignment="1">
      <alignment horizontal="center" vertical="center"/>
    </xf>
    <xf numFmtId="49" fontId="25" fillId="0" borderId="11" xfId="0" applyNumberFormat="1" applyFont="1" applyBorder="1" applyAlignment="1">
      <alignment horizontal="center" vertical="center"/>
    </xf>
    <xf numFmtId="49" fontId="25" fillId="0" borderId="11" xfId="0" applyNumberFormat="1" applyFont="1" applyBorder="1" applyAlignment="1">
      <alignment horizontal="left" vertical="top"/>
    </xf>
    <xf numFmtId="49" fontId="26" fillId="2" borderId="11" xfId="0" applyNumberFormat="1" applyFont="1" applyFill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top"/>
    </xf>
    <xf numFmtId="0" fontId="25" fillId="0" borderId="11" xfId="0" applyFont="1" applyBorder="1" applyAlignment="1">
      <alignment horizontal="center" vertical="top"/>
    </xf>
    <xf numFmtId="2" fontId="16" fillId="4" borderId="21" xfId="0" applyNumberFormat="1" applyFont="1" applyFill="1" applyBorder="1" applyAlignment="1">
      <alignment horizontal="right" wrapText="1"/>
    </xf>
    <xf numFmtId="2" fontId="10" fillId="2" borderId="18" xfId="0" applyNumberFormat="1" applyFont="1" applyFill="1" applyBorder="1" applyAlignment="1">
      <alignment horizontal="right" wrapText="1"/>
    </xf>
    <xf numFmtId="2" fontId="0" fillId="0" borderId="0" xfId="0" applyNumberFormat="1"/>
    <xf numFmtId="2" fontId="10" fillId="2" borderId="22" xfId="0" applyNumberFormat="1" applyFont="1" applyFill="1" applyBorder="1" applyAlignment="1">
      <alignment horizontal="right" wrapText="1"/>
    </xf>
    <xf numFmtId="2" fontId="19" fillId="2" borderId="22" xfId="0" applyNumberFormat="1" applyFont="1" applyFill="1" applyBorder="1" applyAlignment="1">
      <alignment horizontal="right" wrapText="1"/>
    </xf>
    <xf numFmtId="0" fontId="5" fillId="0" borderId="24" xfId="0" applyFont="1" applyBorder="1" applyAlignment="1">
      <alignment vertical="top" wrapText="1"/>
    </xf>
    <xf numFmtId="2" fontId="5" fillId="0" borderId="22" xfId="0" applyNumberFormat="1" applyFont="1" applyBorder="1" applyAlignment="1">
      <alignment horizontal="right" wrapText="1"/>
    </xf>
    <xf numFmtId="0" fontId="10" fillId="2" borderId="25" xfId="0" applyFont="1" applyFill="1" applyBorder="1" applyAlignment="1">
      <alignment wrapText="1"/>
    </xf>
    <xf numFmtId="0" fontId="15" fillId="2" borderId="18" xfId="0" applyFont="1" applyFill="1" applyBorder="1" applyAlignment="1">
      <alignment horizontal="right" wrapText="1"/>
    </xf>
    <xf numFmtId="0" fontId="14" fillId="2" borderId="11" xfId="0" applyFont="1" applyFill="1" applyBorder="1" applyAlignment="1">
      <alignment horizontal="right" wrapText="1"/>
    </xf>
    <xf numFmtId="0" fontId="0" fillId="0" borderId="20" xfId="0" applyBorder="1"/>
    <xf numFmtId="0" fontId="0" fillId="0" borderId="26" xfId="0" applyBorder="1"/>
    <xf numFmtId="164" fontId="15" fillId="0" borderId="7" xfId="0" applyNumberFormat="1" applyFont="1" applyBorder="1" applyAlignment="1">
      <alignment horizontal="right" wrapText="1"/>
    </xf>
    <xf numFmtId="0" fontId="0" fillId="0" borderId="2" xfId="0" applyBorder="1"/>
    <xf numFmtId="2" fontId="5" fillId="0" borderId="18" xfId="0" applyNumberFormat="1" applyFont="1" applyBorder="1" applyAlignment="1">
      <alignment horizontal="right" wrapText="1"/>
    </xf>
    <xf numFmtId="0" fontId="1" fillId="0" borderId="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2" fontId="15" fillId="5" borderId="11" xfId="0" applyNumberFormat="1" applyFont="1" applyFill="1" applyBorder="1" applyAlignment="1">
      <alignment horizontal="right" wrapText="1"/>
    </xf>
    <xf numFmtId="0" fontId="7" fillId="0" borderId="11" xfId="0" applyFont="1" applyBorder="1"/>
    <xf numFmtId="49" fontId="13" fillId="2" borderId="11" xfId="0" applyNumberFormat="1" applyFont="1" applyFill="1" applyBorder="1" applyAlignment="1" applyProtection="1">
      <alignment horizontal="center" wrapText="1"/>
      <protection locked="0"/>
    </xf>
    <xf numFmtId="49" fontId="10" fillId="0" borderId="18" xfId="0" applyNumberFormat="1" applyFont="1" applyBorder="1" applyAlignment="1">
      <alignment horizontal="center" wrapText="1"/>
    </xf>
    <xf numFmtId="49" fontId="10" fillId="2" borderId="22" xfId="0" applyNumberFormat="1" applyFont="1" applyFill="1" applyBorder="1" applyAlignment="1">
      <alignment horizontal="center" wrapText="1"/>
    </xf>
    <xf numFmtId="0" fontId="28" fillId="0" borderId="11" xfId="3" applyFont="1" applyBorder="1" applyAlignment="1">
      <alignment horizontal="left" vertical="top" wrapText="1"/>
    </xf>
    <xf numFmtId="0" fontId="6" fillId="2" borderId="27" xfId="0" applyFont="1" applyFill="1" applyBorder="1" applyAlignment="1">
      <alignment vertical="top" wrapText="1"/>
    </xf>
    <xf numFmtId="2" fontId="16" fillId="2" borderId="22" xfId="0" applyNumberFormat="1" applyFont="1" applyFill="1" applyBorder="1" applyAlignment="1">
      <alignment horizontal="right" wrapText="1"/>
    </xf>
    <xf numFmtId="2" fontId="15" fillId="2" borderId="11" xfId="0" applyNumberFormat="1" applyFont="1" applyFill="1" applyBorder="1" applyAlignment="1">
      <alignment horizontal="right" wrapText="1"/>
    </xf>
    <xf numFmtId="164" fontId="15" fillId="0" borderId="26" xfId="0" applyNumberFormat="1" applyFont="1" applyBorder="1" applyAlignment="1">
      <alignment horizontal="right" wrapText="1"/>
    </xf>
    <xf numFmtId="49" fontId="10" fillId="2" borderId="18" xfId="0" applyNumberFormat="1" applyFont="1" applyFill="1" applyBorder="1" applyAlignment="1">
      <alignment horizontal="center"/>
    </xf>
    <xf numFmtId="49" fontId="0" fillId="0" borderId="0" xfId="0" applyNumberFormat="1"/>
    <xf numFmtId="2" fontId="5" fillId="0" borderId="11" xfId="0" applyNumberFormat="1" applyFont="1" applyBorder="1" applyAlignment="1">
      <alignment horizontal="right"/>
    </xf>
    <xf numFmtId="165" fontId="5" fillId="0" borderId="11" xfId="0" applyNumberFormat="1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49" fontId="0" fillId="0" borderId="11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49" fontId="10" fillId="2" borderId="11" xfId="0" applyNumberFormat="1" applyFont="1" applyFill="1" applyBorder="1" applyAlignment="1">
      <alignment horizontal="right" wrapText="1"/>
    </xf>
    <xf numFmtId="49" fontId="1" fillId="0" borderId="11" xfId="0" applyNumberFormat="1" applyFont="1" applyBorder="1" applyAlignment="1">
      <alignment horizontal="right"/>
    </xf>
    <xf numFmtId="49" fontId="10" fillId="2" borderId="11" xfId="0" applyNumberFormat="1" applyFont="1" applyFill="1" applyBorder="1" applyAlignment="1">
      <alignment horizontal="right"/>
    </xf>
    <xf numFmtId="49" fontId="5" fillId="10" borderId="11" xfId="0" applyNumberFormat="1" applyFont="1" applyFill="1" applyBorder="1" applyAlignment="1">
      <alignment horizontal="center" wrapText="1"/>
    </xf>
    <xf numFmtId="49" fontId="31" fillId="10" borderId="11" xfId="0" applyNumberFormat="1" applyFont="1" applyFill="1" applyBorder="1" applyAlignment="1" applyProtection="1">
      <alignment horizontal="center" wrapText="1"/>
      <protection locked="0"/>
    </xf>
    <xf numFmtId="49" fontId="25" fillId="10" borderId="9" xfId="0" applyNumberFormat="1" applyFont="1" applyFill="1" applyBorder="1" applyAlignment="1">
      <alignment horizontal="center" vertical="top"/>
    </xf>
    <xf numFmtId="0" fontId="25" fillId="10" borderId="9" xfId="0" applyFont="1" applyFill="1" applyBorder="1" applyAlignment="1">
      <alignment horizontal="center" vertical="top"/>
    </xf>
    <xf numFmtId="0" fontId="25" fillId="10" borderId="9" xfId="0" applyFont="1" applyFill="1" applyBorder="1" applyAlignment="1">
      <alignment horizontal="left" vertical="top"/>
    </xf>
    <xf numFmtId="49" fontId="25" fillId="10" borderId="9" xfId="0" applyNumberFormat="1" applyFont="1" applyFill="1" applyBorder="1" applyAlignment="1">
      <alignment horizontal="left" vertical="top"/>
    </xf>
    <xf numFmtId="0" fontId="15" fillId="0" borderId="18" xfId="0" applyFont="1" applyBorder="1" applyAlignment="1">
      <alignment horizontal="right" wrapText="1"/>
    </xf>
    <xf numFmtId="49" fontId="5" fillId="10" borderId="9" xfId="0" applyNumberFormat="1" applyFont="1" applyFill="1" applyBorder="1" applyAlignment="1">
      <alignment horizontal="center"/>
    </xf>
    <xf numFmtId="49" fontId="5" fillId="10" borderId="9" xfId="0" applyNumberFormat="1" applyFont="1" applyFill="1" applyBorder="1"/>
    <xf numFmtId="49" fontId="5" fillId="10" borderId="9" xfId="0" applyNumberFormat="1" applyFont="1" applyFill="1" applyBorder="1" applyAlignment="1">
      <alignment horizontal="center" wrapText="1"/>
    </xf>
    <xf numFmtId="0" fontId="5" fillId="0" borderId="29" xfId="0" applyFont="1" applyBorder="1" applyAlignment="1">
      <alignment wrapText="1"/>
    </xf>
    <xf numFmtId="49" fontId="25" fillId="10" borderId="12" xfId="0" applyNumberFormat="1" applyFont="1" applyFill="1" applyBorder="1" applyAlignment="1">
      <alignment horizontal="center" vertical="top"/>
    </xf>
    <xf numFmtId="0" fontId="25" fillId="10" borderId="12" xfId="0" applyFont="1" applyFill="1" applyBorder="1" applyAlignment="1">
      <alignment horizontal="center" vertical="top"/>
    </xf>
    <xf numFmtId="0" fontId="25" fillId="10" borderId="12" xfId="0" applyFont="1" applyFill="1" applyBorder="1" applyAlignment="1">
      <alignment horizontal="left" vertical="top"/>
    </xf>
    <xf numFmtId="0" fontId="5" fillId="10" borderId="25" xfId="0" applyFont="1" applyFill="1" applyBorder="1" applyAlignment="1">
      <alignment wrapText="1"/>
    </xf>
    <xf numFmtId="49" fontId="25" fillId="10" borderId="12" xfId="0" applyNumberFormat="1" applyFont="1" applyFill="1" applyBorder="1" applyAlignment="1">
      <alignment horizontal="center" vertical="center"/>
    </xf>
    <xf numFmtId="49" fontId="25" fillId="10" borderId="12" xfId="0" applyNumberFormat="1" applyFont="1" applyFill="1" applyBorder="1" applyAlignment="1">
      <alignment horizontal="left" vertical="top"/>
    </xf>
    <xf numFmtId="0" fontId="5" fillId="10" borderId="11" xfId="0" applyFont="1" applyFill="1" applyBorder="1" applyAlignment="1">
      <alignment vertical="top" wrapText="1"/>
    </xf>
    <xf numFmtId="49" fontId="25" fillId="10" borderId="11" xfId="0" applyNumberFormat="1" applyFont="1" applyFill="1" applyBorder="1" applyAlignment="1">
      <alignment horizontal="center" vertical="top"/>
    </xf>
    <xf numFmtId="0" fontId="25" fillId="10" borderId="11" xfId="0" applyFont="1" applyFill="1" applyBorder="1" applyAlignment="1">
      <alignment horizontal="center" vertical="top"/>
    </xf>
    <xf numFmtId="2" fontId="31" fillId="0" borderId="11" xfId="0" applyNumberFormat="1" applyFont="1" applyBorder="1" applyAlignment="1" applyProtection="1">
      <alignment wrapText="1"/>
      <protection locked="0"/>
    </xf>
    <xf numFmtId="0" fontId="4" fillId="2" borderId="22" xfId="0" applyFont="1" applyFill="1" applyBorder="1" applyAlignment="1">
      <alignment horizontal="right" wrapText="1"/>
    </xf>
    <xf numFmtId="0" fontId="21" fillId="2" borderId="18" xfId="0" applyFont="1" applyFill="1" applyBorder="1" applyAlignment="1">
      <alignment horizontal="right" wrapText="1"/>
    </xf>
    <xf numFmtId="0" fontId="5" fillId="2" borderId="18" xfId="0" applyFont="1" applyFill="1" applyBorder="1" applyAlignment="1">
      <alignment horizontal="right" wrapText="1"/>
    </xf>
    <xf numFmtId="2" fontId="5" fillId="2" borderId="18" xfId="0" applyNumberFormat="1" applyFont="1" applyFill="1" applyBorder="1" applyAlignment="1">
      <alignment horizontal="right" wrapText="1"/>
    </xf>
    <xf numFmtId="2" fontId="5" fillId="2" borderId="22" xfId="0" applyNumberFormat="1" applyFont="1" applyFill="1" applyBorder="1" applyAlignment="1">
      <alignment horizontal="right" wrapText="1"/>
    </xf>
    <xf numFmtId="49" fontId="10" fillId="0" borderId="11" xfId="0" applyNumberFormat="1" applyFont="1" applyBorder="1"/>
    <xf numFmtId="49" fontId="10" fillId="0" borderId="11" xfId="0" applyNumberFormat="1" applyFont="1" applyBorder="1" applyAlignment="1">
      <alignment horizontal="center"/>
    </xf>
    <xf numFmtId="0" fontId="5" fillId="2" borderId="11" xfId="0" applyFont="1" applyFill="1" applyBorder="1" applyAlignment="1">
      <alignment horizontal="right" wrapText="1"/>
    </xf>
    <xf numFmtId="2" fontId="5" fillId="2" borderId="11" xfId="0" applyNumberFormat="1" applyFont="1" applyFill="1" applyBorder="1" applyAlignment="1">
      <alignment horizontal="right" wrapText="1"/>
    </xf>
    <xf numFmtId="0" fontId="4" fillId="0" borderId="22" xfId="0" applyFont="1" applyBorder="1" applyAlignment="1">
      <alignment horizontal="right" wrapText="1"/>
    </xf>
    <xf numFmtId="0" fontId="5" fillId="0" borderId="18" xfId="0" applyFont="1" applyBorder="1" applyAlignment="1">
      <alignment horizontal="right" wrapText="1"/>
    </xf>
    <xf numFmtId="2" fontId="5" fillId="0" borderId="28" xfId="0" applyNumberFormat="1" applyFont="1" applyBorder="1" applyAlignment="1">
      <alignment horizontal="right" wrapText="1"/>
    </xf>
    <xf numFmtId="2" fontId="5" fillId="2" borderId="28" xfId="0" applyNumberFormat="1" applyFont="1" applyFill="1" applyBorder="1" applyAlignment="1">
      <alignment horizontal="right" wrapText="1"/>
    </xf>
    <xf numFmtId="49" fontId="5" fillId="2" borderId="28" xfId="0" applyNumberFormat="1" applyFont="1" applyFill="1" applyBorder="1" applyAlignment="1">
      <alignment horizontal="right" wrapText="1"/>
    </xf>
    <xf numFmtId="49" fontId="7" fillId="0" borderId="11" xfId="0" applyNumberFormat="1" applyFont="1" applyBorder="1" applyAlignment="1">
      <alignment horizontal="right"/>
    </xf>
    <xf numFmtId="49" fontId="5" fillId="10" borderId="11" xfId="0" applyNumberFormat="1" applyFont="1" applyFill="1" applyBorder="1"/>
    <xf numFmtId="49" fontId="5" fillId="10" borderId="11" xfId="0" applyNumberFormat="1" applyFont="1" applyFill="1" applyBorder="1" applyAlignment="1">
      <alignment horizontal="center"/>
    </xf>
    <xf numFmtId="0" fontId="4" fillId="0" borderId="18" xfId="0" applyFont="1" applyBorder="1" applyAlignment="1">
      <alignment horizontal="right" wrapText="1"/>
    </xf>
    <xf numFmtId="2" fontId="5" fillId="11" borderId="22" xfId="0" applyNumberFormat="1" applyFont="1" applyFill="1" applyBorder="1" applyAlignment="1">
      <alignment horizontal="right" wrapText="1"/>
    </xf>
    <xf numFmtId="2" fontId="5" fillId="12" borderId="28" xfId="0" applyNumberFormat="1" applyFont="1" applyFill="1" applyBorder="1" applyAlignment="1">
      <alignment horizontal="right" wrapText="1"/>
    </xf>
    <xf numFmtId="2" fontId="5" fillId="11" borderId="28" xfId="0" applyNumberFormat="1" applyFont="1" applyFill="1" applyBorder="1" applyAlignment="1">
      <alignment horizontal="right" wrapText="1"/>
    </xf>
    <xf numFmtId="2" fontId="0" fillId="12" borderId="11" xfId="0" applyNumberFormat="1" applyFill="1" applyBorder="1" applyAlignment="1">
      <alignment horizontal="right"/>
    </xf>
    <xf numFmtId="2" fontId="0" fillId="13" borderId="11" xfId="0" applyNumberFormat="1" applyFill="1" applyBorder="1" applyAlignment="1">
      <alignment horizontal="right"/>
    </xf>
    <xf numFmtId="2" fontId="7" fillId="0" borderId="11" xfId="0" applyNumberFormat="1" applyFont="1" applyBorder="1" applyAlignment="1">
      <alignment horizontal="right"/>
    </xf>
    <xf numFmtId="2" fontId="7" fillId="11" borderId="11" xfId="0" applyNumberFormat="1" applyFont="1" applyFill="1" applyBorder="1" applyAlignment="1">
      <alignment horizontal="right"/>
    </xf>
    <xf numFmtId="2" fontId="0" fillId="11" borderId="11" xfId="0" applyNumberFormat="1" applyFill="1" applyBorder="1" applyAlignment="1">
      <alignment horizontal="right"/>
    </xf>
    <xf numFmtId="49" fontId="5" fillId="0" borderId="11" xfId="0" applyNumberFormat="1" applyFont="1" applyBorder="1"/>
    <xf numFmtId="49" fontId="5" fillId="0" borderId="11" xfId="0" applyNumberFormat="1" applyFont="1" applyBorder="1" applyAlignment="1">
      <alignment horizontal="center"/>
    </xf>
    <xf numFmtId="49" fontId="5" fillId="0" borderId="11" xfId="0" applyNumberFormat="1" applyFont="1" applyBorder="1" applyAlignment="1">
      <alignment horizontal="center" wrapText="1"/>
    </xf>
    <xf numFmtId="0" fontId="11" fillId="0" borderId="18" xfId="0" applyFont="1" applyBorder="1" applyAlignment="1">
      <alignment wrapText="1"/>
    </xf>
    <xf numFmtId="0" fontId="10" fillId="2" borderId="32" xfId="0" applyFont="1" applyFill="1" applyBorder="1" applyAlignment="1">
      <alignment wrapText="1"/>
    </xf>
    <xf numFmtId="0" fontId="10" fillId="2" borderId="18" xfId="0" applyFont="1" applyFill="1" applyBorder="1" applyAlignment="1">
      <alignment wrapText="1"/>
    </xf>
    <xf numFmtId="0" fontId="10" fillId="2" borderId="34" xfId="0" applyFont="1" applyFill="1" applyBorder="1" applyAlignment="1">
      <alignment wrapText="1"/>
    </xf>
    <xf numFmtId="0" fontId="5" fillId="0" borderId="36" xfId="0" applyFont="1" applyBorder="1" applyAlignment="1">
      <alignment wrapText="1"/>
    </xf>
    <xf numFmtId="0" fontId="28" fillId="0" borderId="18" xfId="3" applyFont="1" applyBorder="1" applyAlignment="1">
      <alignment horizontal="left" vertical="top" wrapText="1"/>
    </xf>
    <xf numFmtId="0" fontId="10" fillId="2" borderId="37" xfId="0" applyFont="1" applyFill="1" applyBorder="1" applyAlignment="1">
      <alignment wrapText="1"/>
    </xf>
    <xf numFmtId="0" fontId="6" fillId="2" borderId="38" xfId="0" applyFont="1" applyFill="1" applyBorder="1" applyAlignment="1">
      <alignment vertical="top" wrapText="1"/>
    </xf>
    <xf numFmtId="0" fontId="10" fillId="2" borderId="39" xfId="0" applyFont="1" applyFill="1" applyBorder="1" applyAlignment="1">
      <alignment wrapText="1"/>
    </xf>
    <xf numFmtId="2" fontId="31" fillId="0" borderId="18" xfId="0" applyNumberFormat="1" applyFont="1" applyBorder="1" applyAlignment="1" applyProtection="1">
      <alignment wrapText="1"/>
      <protection locked="0"/>
    </xf>
    <xf numFmtId="0" fontId="25" fillId="10" borderId="33" xfId="0" applyFont="1" applyFill="1" applyBorder="1" applyAlignment="1">
      <alignment vertical="top" wrapText="1"/>
    </xf>
    <xf numFmtId="0" fontId="5" fillId="10" borderId="34" xfId="0" applyFont="1" applyFill="1" applyBorder="1" applyAlignment="1">
      <alignment wrapText="1"/>
    </xf>
    <xf numFmtId="0" fontId="10" fillId="2" borderId="41" xfId="0" applyFont="1" applyFill="1" applyBorder="1" applyAlignment="1">
      <alignment wrapText="1"/>
    </xf>
    <xf numFmtId="0" fontId="5" fillId="10" borderId="18" xfId="0" applyFont="1" applyFill="1" applyBorder="1" applyAlignment="1">
      <alignment vertical="top" wrapText="1"/>
    </xf>
    <xf numFmtId="49" fontId="10" fillId="0" borderId="42" xfId="0" applyNumberFormat="1" applyFont="1" applyBorder="1" applyAlignment="1">
      <alignment horizontal="center" wrapText="1"/>
    </xf>
    <xf numFmtId="49" fontId="10" fillId="0" borderId="30" xfId="0" applyNumberFormat="1" applyFont="1" applyBorder="1" applyAlignment="1">
      <alignment horizontal="center" wrapText="1"/>
    </xf>
    <xf numFmtId="49" fontId="10" fillId="2" borderId="29" xfId="0" applyNumberFormat="1" applyFont="1" applyFill="1" applyBorder="1" applyAlignment="1">
      <alignment horizontal="center" wrapText="1"/>
    </xf>
    <xf numFmtId="49" fontId="5" fillId="10" borderId="29" xfId="0" applyNumberFormat="1" applyFont="1" applyFill="1" applyBorder="1" applyAlignment="1">
      <alignment horizontal="center"/>
    </xf>
    <xf numFmtId="49" fontId="10" fillId="2" borderId="30" xfId="0" applyNumberFormat="1" applyFont="1" applyFill="1" applyBorder="1" applyAlignment="1">
      <alignment horizontal="center" wrapText="1"/>
    </xf>
    <xf numFmtId="49" fontId="31" fillId="10" borderId="30" xfId="0" applyNumberFormat="1" applyFont="1" applyFill="1" applyBorder="1" applyAlignment="1" applyProtection="1">
      <alignment horizontal="center" wrapText="1"/>
      <protection locked="0"/>
    </xf>
    <xf numFmtId="49" fontId="25" fillId="10" borderId="29" xfId="0" applyNumberFormat="1" applyFont="1" applyFill="1" applyBorder="1" applyAlignment="1">
      <alignment horizontal="center" vertical="top"/>
    </xf>
    <xf numFmtId="49" fontId="25" fillId="0" borderId="30" xfId="0" applyNumberFormat="1" applyFont="1" applyBorder="1" applyAlignment="1">
      <alignment horizontal="center" vertical="center"/>
    </xf>
    <xf numFmtId="49" fontId="26" fillId="2" borderId="30" xfId="0" applyNumberFormat="1" applyFont="1" applyFill="1" applyBorder="1" applyAlignment="1">
      <alignment horizontal="center" vertical="center" wrapText="1"/>
    </xf>
    <xf numFmtId="49" fontId="25" fillId="0" borderId="30" xfId="0" applyNumberFormat="1" applyFont="1" applyBorder="1" applyAlignment="1">
      <alignment horizontal="center" vertical="top"/>
    </xf>
    <xf numFmtId="49" fontId="25" fillId="10" borderId="25" xfId="0" applyNumberFormat="1" applyFont="1" applyFill="1" applyBorder="1" applyAlignment="1">
      <alignment horizontal="center" vertical="top"/>
    </xf>
    <xf numFmtId="49" fontId="25" fillId="10" borderId="25" xfId="0" applyNumberFormat="1" applyFont="1" applyFill="1" applyBorder="1" applyAlignment="1">
      <alignment horizontal="center" vertical="center"/>
    </xf>
    <xf numFmtId="49" fontId="25" fillId="10" borderId="30" xfId="0" applyNumberFormat="1" applyFont="1" applyFill="1" applyBorder="1" applyAlignment="1">
      <alignment horizontal="center" vertical="top"/>
    </xf>
    <xf numFmtId="0" fontId="10" fillId="0" borderId="8" xfId="0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left" vertical="top"/>
    </xf>
    <xf numFmtId="0" fontId="25" fillId="0" borderId="9" xfId="0" applyFont="1" applyBorder="1" applyAlignment="1">
      <alignment horizontal="left" vertical="top"/>
    </xf>
    <xf numFmtId="0" fontId="24" fillId="0" borderId="11" xfId="0" applyFont="1" applyBorder="1" applyAlignment="1">
      <alignment horizontal="center" vertical="top" wrapText="1"/>
    </xf>
    <xf numFmtId="2" fontId="4" fillId="0" borderId="22" xfId="0" applyNumberFormat="1" applyFont="1" applyBorder="1" applyAlignment="1">
      <alignment horizontal="right" wrapText="1"/>
    </xf>
    <xf numFmtId="0" fontId="41" fillId="0" borderId="30" xfId="0" applyFont="1" applyBorder="1" applyAlignment="1">
      <alignment wrapText="1"/>
    </xf>
    <xf numFmtId="0" fontId="10" fillId="0" borderId="32" xfId="0" applyFont="1" applyBorder="1" applyAlignment="1">
      <alignment wrapText="1"/>
    </xf>
    <xf numFmtId="49" fontId="10" fillId="0" borderId="29" xfId="0" applyNumberFormat="1" applyFont="1" applyBorder="1" applyAlignment="1">
      <alignment horizontal="center" wrapText="1"/>
    </xf>
    <xf numFmtId="49" fontId="10" fillId="0" borderId="9" xfId="0" applyNumberFormat="1" applyFont="1" applyBorder="1" applyAlignment="1">
      <alignment horizontal="center" wrapText="1"/>
    </xf>
    <xf numFmtId="2" fontId="10" fillId="0" borderId="22" xfId="0" applyNumberFormat="1" applyFont="1" applyBorder="1" applyAlignment="1">
      <alignment horizontal="right" wrapText="1"/>
    </xf>
    <xf numFmtId="0" fontId="42" fillId="0" borderId="15" xfId="0" applyFont="1" applyBorder="1" applyAlignment="1">
      <alignment wrapText="1"/>
    </xf>
    <xf numFmtId="0" fontId="43" fillId="0" borderId="10" xfId="0" applyFont="1" applyBorder="1" applyAlignment="1">
      <alignment wrapText="1"/>
    </xf>
    <xf numFmtId="0" fontId="42" fillId="0" borderId="25" xfId="0" applyFont="1" applyBorder="1" applyAlignment="1">
      <alignment wrapText="1"/>
    </xf>
    <xf numFmtId="49" fontId="43" fillId="0" borderId="30" xfId="3" applyNumberFormat="1" applyFont="1" applyBorder="1" applyAlignment="1">
      <alignment horizontal="left" vertical="top" wrapText="1"/>
    </xf>
    <xf numFmtId="0" fontId="42" fillId="0" borderId="43" xfId="0" applyFont="1" applyBorder="1" applyAlignment="1">
      <alignment wrapText="1"/>
    </xf>
    <xf numFmtId="0" fontId="42" fillId="0" borderId="11" xfId="0" applyFont="1" applyBorder="1" applyAlignment="1">
      <alignment wrapText="1"/>
    </xf>
    <xf numFmtId="0" fontId="0" fillId="11" borderId="11" xfId="0" applyFill="1" applyBorder="1" applyAlignment="1">
      <alignment horizontal="right"/>
    </xf>
    <xf numFmtId="2" fontId="0" fillId="0" borderId="28" xfId="0" applyNumberFormat="1" applyBorder="1" applyAlignment="1">
      <alignment horizontal="right"/>
    </xf>
    <xf numFmtId="0" fontId="5" fillId="10" borderId="30" xfId="0" applyFont="1" applyFill="1" applyBorder="1" applyAlignment="1">
      <alignment vertical="top" wrapText="1"/>
    </xf>
    <xf numFmtId="0" fontId="14" fillId="0" borderId="11" xfId="0" applyFont="1" applyBorder="1"/>
    <xf numFmtId="0" fontId="14" fillId="0" borderId="11" xfId="0" applyFont="1" applyBorder="1" applyAlignment="1">
      <alignment horizontal="right" vertical="top" wrapText="1"/>
    </xf>
    <xf numFmtId="0" fontId="3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right" vertical="top" wrapText="1"/>
    </xf>
    <xf numFmtId="0" fontId="9" fillId="0" borderId="11" xfId="0" applyFont="1" applyBorder="1"/>
    <xf numFmtId="0" fontId="8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 vertical="top" wrapText="1"/>
    </xf>
    <xf numFmtId="0" fontId="11" fillId="0" borderId="11" xfId="0" applyFont="1" applyBorder="1"/>
    <xf numFmtId="2" fontId="1" fillId="13" borderId="11" xfId="0" applyNumberFormat="1" applyFont="1" applyFill="1" applyBorder="1" applyAlignment="1">
      <alignment horizontal="right" wrapText="1"/>
    </xf>
    <xf numFmtId="2" fontId="5" fillId="0" borderId="11" xfId="0" applyNumberFormat="1" applyFont="1" applyBorder="1" applyAlignment="1">
      <alignment horizontal="right" wrapText="1"/>
    </xf>
    <xf numFmtId="0" fontId="7" fillId="2" borderId="11" xfId="0" applyFont="1" applyFill="1" applyBorder="1" applyAlignment="1">
      <alignment vertical="top" wrapText="1"/>
    </xf>
    <xf numFmtId="0" fontId="22" fillId="2" borderId="11" xfId="0" applyFont="1" applyFill="1" applyBorder="1" applyAlignment="1">
      <alignment vertical="top" wrapText="1"/>
    </xf>
    <xf numFmtId="49" fontId="11" fillId="0" borderId="11" xfId="0" applyNumberFormat="1" applyFont="1" applyBorder="1"/>
    <xf numFmtId="0" fontId="11" fillId="0" borderId="11" xfId="0" applyFont="1" applyBorder="1" applyAlignment="1">
      <alignment horizontal="left"/>
    </xf>
    <xf numFmtId="49" fontId="11" fillId="0" borderId="11" xfId="0" applyNumberFormat="1" applyFont="1" applyBorder="1" applyAlignment="1">
      <alignment horizontal="left"/>
    </xf>
    <xf numFmtId="0" fontId="32" fillId="10" borderId="33" xfId="0" applyFont="1" applyFill="1" applyBorder="1" applyAlignment="1">
      <alignment vertical="top" wrapText="1"/>
    </xf>
    <xf numFmtId="0" fontId="14" fillId="0" borderId="18" xfId="0" applyFont="1" applyBorder="1"/>
    <xf numFmtId="0" fontId="14" fillId="0" borderId="18" xfId="0" applyFont="1" applyBorder="1" applyAlignment="1">
      <alignment horizontal="center"/>
    </xf>
    <xf numFmtId="0" fontId="11" fillId="0" borderId="18" xfId="0" applyFont="1" applyBorder="1"/>
    <xf numFmtId="0" fontId="14" fillId="0" borderId="9" xfId="0" applyFont="1" applyBorder="1"/>
    <xf numFmtId="49" fontId="5" fillId="2" borderId="11" xfId="0" applyNumberFormat="1" applyFont="1" applyFill="1" applyBorder="1" applyAlignment="1">
      <alignment horizontal="right" wrapText="1"/>
    </xf>
    <xf numFmtId="0" fontId="14" fillId="13" borderId="0" xfId="0" applyFont="1" applyFill="1"/>
    <xf numFmtId="0" fontId="14" fillId="13" borderId="11" xfId="0" applyFont="1" applyFill="1" applyBorder="1"/>
    <xf numFmtId="49" fontId="10" fillId="10" borderId="11" xfId="0" applyNumberFormat="1" applyFont="1" applyFill="1" applyBorder="1" applyAlignment="1">
      <alignment horizontal="center" wrapText="1"/>
    </xf>
    <xf numFmtId="2" fontId="5" fillId="10" borderId="11" xfId="0" applyNumberFormat="1" applyFont="1" applyFill="1" applyBorder="1" applyAlignment="1">
      <alignment horizontal="right" wrapText="1"/>
    </xf>
    <xf numFmtId="2" fontId="5" fillId="10" borderId="18" xfId="0" applyNumberFormat="1" applyFont="1" applyFill="1" applyBorder="1" applyAlignment="1">
      <alignment horizontal="right" wrapText="1"/>
    </xf>
    <xf numFmtId="49" fontId="5" fillId="10" borderId="11" xfId="0" applyNumberFormat="1" applyFont="1" applyFill="1" applyBorder="1" applyAlignment="1">
      <alignment horizontal="right" wrapText="1"/>
    </xf>
    <xf numFmtId="49" fontId="10" fillId="10" borderId="11" xfId="0" applyNumberFormat="1" applyFont="1" applyFill="1" applyBorder="1" applyAlignment="1">
      <alignment horizontal="right" wrapText="1"/>
    </xf>
    <xf numFmtId="0" fontId="14" fillId="0" borderId="12" xfId="0" applyFont="1" applyBorder="1"/>
    <xf numFmtId="2" fontId="5" fillId="0" borderId="12" xfId="0" applyNumberFormat="1" applyFont="1" applyBorder="1" applyAlignment="1">
      <alignment horizontal="right" wrapText="1"/>
    </xf>
    <xf numFmtId="2" fontId="5" fillId="0" borderId="9" xfId="0" applyNumberFormat="1" applyFont="1" applyBorder="1" applyAlignment="1">
      <alignment horizontal="right" wrapText="1"/>
    </xf>
    <xf numFmtId="49" fontId="44" fillId="10" borderId="12" xfId="0" applyNumberFormat="1" applyFont="1" applyFill="1" applyBorder="1" applyAlignment="1">
      <alignment horizontal="center" vertical="top"/>
    </xf>
    <xf numFmtId="49" fontId="11" fillId="10" borderId="11" xfId="0" applyNumberFormat="1" applyFont="1" applyFill="1" applyBorder="1"/>
    <xf numFmtId="49" fontId="45" fillId="10" borderId="12" xfId="0" applyNumberFormat="1" applyFont="1" applyFill="1" applyBorder="1" applyAlignment="1" applyProtection="1">
      <alignment horizontal="center" wrapText="1"/>
      <protection locked="0"/>
    </xf>
    <xf numFmtId="2" fontId="11" fillId="0" borderId="11" xfId="0" applyNumberFormat="1" applyFont="1" applyBorder="1" applyAlignment="1">
      <alignment horizontal="right"/>
    </xf>
    <xf numFmtId="2" fontId="11" fillId="0" borderId="18" xfId="0" applyNumberFormat="1" applyFont="1" applyBorder="1" applyAlignment="1">
      <alignment horizontal="right"/>
    </xf>
    <xf numFmtId="49" fontId="13" fillId="10" borderId="11" xfId="0" applyNumberFormat="1" applyFont="1" applyFill="1" applyBorder="1" applyAlignment="1" applyProtection="1">
      <alignment horizontal="center" wrapText="1"/>
      <protection locked="0"/>
    </xf>
    <xf numFmtId="49" fontId="5" fillId="0" borderId="11" xfId="0" applyNumberFormat="1" applyFont="1" applyBorder="1" applyAlignment="1">
      <alignment horizontal="center" vertical="top" wrapText="1"/>
    </xf>
    <xf numFmtId="49" fontId="10" fillId="2" borderId="12" xfId="0" applyNumberFormat="1" applyFont="1" applyFill="1" applyBorder="1" applyAlignment="1">
      <alignment horizontal="right" wrapText="1"/>
    </xf>
    <xf numFmtId="0" fontId="10" fillId="0" borderId="11" xfId="0" applyFont="1" applyBorder="1" applyAlignment="1">
      <alignment horizontal="right"/>
    </xf>
    <xf numFmtId="49" fontId="25" fillId="10" borderId="29" xfId="0" applyNumberFormat="1" applyFont="1" applyFill="1" applyBorder="1" applyAlignment="1">
      <alignment horizontal="right" vertical="top"/>
    </xf>
    <xf numFmtId="49" fontId="25" fillId="10" borderId="9" xfId="0" applyNumberFormat="1" applyFont="1" applyFill="1" applyBorder="1" applyAlignment="1">
      <alignment horizontal="right" vertical="top"/>
    </xf>
    <xf numFmtId="49" fontId="10" fillId="0" borderId="11" xfId="0" applyNumberFormat="1" applyFont="1" applyBorder="1" applyAlignment="1">
      <alignment horizontal="right"/>
    </xf>
    <xf numFmtId="49" fontId="25" fillId="10" borderId="25" xfId="0" applyNumberFormat="1" applyFont="1" applyFill="1" applyBorder="1" applyAlignment="1">
      <alignment horizontal="right" vertical="top"/>
    </xf>
    <xf numFmtId="49" fontId="25" fillId="10" borderId="12" xfId="0" applyNumberFormat="1" applyFont="1" applyFill="1" applyBorder="1" applyAlignment="1">
      <alignment horizontal="right" vertical="top"/>
    </xf>
    <xf numFmtId="49" fontId="25" fillId="10" borderId="25" xfId="0" applyNumberFormat="1" applyFont="1" applyFill="1" applyBorder="1" applyAlignment="1">
      <alignment horizontal="right" vertical="center"/>
    </xf>
    <xf numFmtId="49" fontId="25" fillId="10" borderId="12" xfId="0" applyNumberFormat="1" applyFont="1" applyFill="1" applyBorder="1" applyAlignment="1">
      <alignment horizontal="right" vertical="center"/>
    </xf>
    <xf numFmtId="49" fontId="5" fillId="10" borderId="29" xfId="0" applyNumberFormat="1" applyFont="1" applyFill="1" applyBorder="1" applyAlignment="1">
      <alignment horizontal="right"/>
    </xf>
    <xf numFmtId="49" fontId="5" fillId="10" borderId="9" xfId="0" applyNumberFormat="1" applyFont="1" applyFill="1" applyBorder="1" applyAlignment="1">
      <alignment horizontal="right"/>
    </xf>
    <xf numFmtId="49" fontId="10" fillId="2" borderId="30" xfId="0" applyNumberFormat="1" applyFont="1" applyFill="1" applyBorder="1" applyAlignment="1">
      <alignment horizontal="right" wrapText="1"/>
    </xf>
    <xf numFmtId="0" fontId="5" fillId="10" borderId="32" xfId="0" applyFont="1" applyFill="1" applyBorder="1" applyAlignment="1">
      <alignment wrapText="1"/>
    </xf>
    <xf numFmtId="0" fontId="7" fillId="10" borderId="0" xfId="0" applyFont="1" applyFill="1"/>
    <xf numFmtId="0" fontId="10" fillId="10" borderId="32" xfId="0" applyFont="1" applyFill="1" applyBorder="1" applyAlignment="1">
      <alignment wrapText="1"/>
    </xf>
    <xf numFmtId="2" fontId="5" fillId="14" borderId="18" xfId="0" applyNumberFormat="1" applyFont="1" applyFill="1" applyBorder="1" applyAlignment="1">
      <alignment horizontal="right" wrapText="1"/>
    </xf>
    <xf numFmtId="49" fontId="5" fillId="14" borderId="28" xfId="0" applyNumberFormat="1" applyFont="1" applyFill="1" applyBorder="1" applyAlignment="1">
      <alignment horizontal="right" wrapText="1"/>
    </xf>
    <xf numFmtId="0" fontId="16" fillId="14" borderId="18" xfId="0" applyFont="1" applyFill="1" applyBorder="1" applyAlignment="1">
      <alignment horizontal="right" wrapText="1"/>
    </xf>
    <xf numFmtId="49" fontId="7" fillId="14" borderId="11" xfId="0" applyNumberFormat="1" applyFont="1" applyFill="1" applyBorder="1" applyAlignment="1">
      <alignment horizontal="right"/>
    </xf>
    <xf numFmtId="2" fontId="5" fillId="14" borderId="22" xfId="0" applyNumberFormat="1" applyFont="1" applyFill="1" applyBorder="1" applyAlignment="1">
      <alignment horizontal="right" wrapText="1"/>
    </xf>
    <xf numFmtId="0" fontId="7" fillId="14" borderId="11" xfId="0" applyFont="1" applyFill="1" applyBorder="1" applyAlignment="1">
      <alignment horizontal="right"/>
    </xf>
    <xf numFmtId="0" fontId="15" fillId="14" borderId="18" xfId="0" applyFont="1" applyFill="1" applyBorder="1" applyAlignment="1">
      <alignment horizontal="right" wrapText="1"/>
    </xf>
    <xf numFmtId="2" fontId="5" fillId="0" borderId="22" xfId="0" applyNumberFormat="1" applyFont="1" applyBorder="1" applyAlignment="1">
      <alignment horizontal="right"/>
    </xf>
    <xf numFmtId="49" fontId="7" fillId="14" borderId="22" xfId="0" applyNumberFormat="1" applyFont="1" applyFill="1" applyBorder="1" applyAlignment="1">
      <alignment horizontal="right"/>
    </xf>
    <xf numFmtId="165" fontId="15" fillId="10" borderId="18" xfId="0" applyNumberFormat="1" applyFont="1" applyFill="1" applyBorder="1" applyAlignment="1">
      <alignment horizontal="right" wrapText="1"/>
    </xf>
    <xf numFmtId="0" fontId="11" fillId="2" borderId="18" xfId="0" applyFont="1" applyFill="1" applyBorder="1" applyAlignment="1">
      <alignment wrapText="1"/>
    </xf>
    <xf numFmtId="0" fontId="11" fillId="2" borderId="30" xfId="0" applyFont="1" applyFill="1" applyBorder="1" applyAlignment="1">
      <alignment wrapText="1"/>
    </xf>
    <xf numFmtId="2" fontId="14" fillId="0" borderId="0" xfId="0" applyNumberFormat="1" applyFont="1"/>
    <xf numFmtId="0" fontId="33" fillId="0" borderId="0" xfId="0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0" fontId="3" fillId="0" borderId="11" xfId="0" applyFont="1" applyBorder="1"/>
    <xf numFmtId="0" fontId="7" fillId="0" borderId="0" xfId="0" applyFont="1" applyAlignment="1">
      <alignment horizontal="right"/>
    </xf>
    <xf numFmtId="0" fontId="1" fillId="0" borderId="11" xfId="5" applyFont="1" applyBorder="1" applyAlignment="1">
      <alignment horizontal="center"/>
    </xf>
    <xf numFmtId="49" fontId="1" fillId="0" borderId="11" xfId="5" applyNumberFormat="1" applyFont="1" applyBorder="1" applyAlignment="1">
      <alignment horizontal="center" vertical="top"/>
    </xf>
    <xf numFmtId="49" fontId="1" fillId="0" borderId="11" xfId="5" applyNumberFormat="1" applyFont="1" applyBorder="1" applyAlignment="1">
      <alignment horizontal="center"/>
    </xf>
    <xf numFmtId="0" fontId="1" fillId="0" borderId="11" xfId="5" applyFont="1" applyBorder="1" applyAlignment="1">
      <alignment horizontal="center" vertical="top" wrapText="1"/>
    </xf>
    <xf numFmtId="0" fontId="1" fillId="0" borderId="11" xfId="5" applyFont="1" applyBorder="1" applyAlignment="1">
      <alignment vertical="top" wrapText="1"/>
    </xf>
    <xf numFmtId="164" fontId="1" fillId="0" borderId="11" xfId="5" applyNumberFormat="1" applyFont="1" applyBorder="1" applyAlignment="1">
      <alignment horizontal="right" vertical="top"/>
    </xf>
    <xf numFmtId="0" fontId="7" fillId="0" borderId="11" xfId="5" applyFont="1" applyBorder="1" applyAlignment="1">
      <alignment horizontal="center" vertical="top" wrapText="1"/>
    </xf>
    <xf numFmtId="0" fontId="7" fillId="0" borderId="11" xfId="5" applyFont="1" applyBorder="1" applyAlignment="1">
      <alignment vertical="top" wrapText="1"/>
    </xf>
    <xf numFmtId="164" fontId="7" fillId="0" borderId="11" xfId="5" applyNumberFormat="1" applyFont="1" applyBorder="1" applyAlignment="1">
      <alignment horizontal="right" vertical="top"/>
    </xf>
    <xf numFmtId="0" fontId="7" fillId="2" borderId="11" xfId="5" applyFont="1" applyFill="1" applyBorder="1" applyAlignment="1">
      <alignment horizontal="center" vertical="top" wrapText="1"/>
    </xf>
    <xf numFmtId="164" fontId="1" fillId="2" borderId="11" xfId="5" applyNumberFormat="1" applyFont="1" applyFill="1" applyBorder="1" applyAlignment="1">
      <alignment horizontal="right" vertical="top"/>
    </xf>
    <xf numFmtId="164" fontId="7" fillId="2" borderId="11" xfId="5" applyNumberFormat="1" applyFont="1" applyFill="1" applyBorder="1" applyAlignment="1">
      <alignment horizontal="right" vertical="top"/>
    </xf>
    <xf numFmtId="4" fontId="1" fillId="0" borderId="11" xfId="5" applyNumberFormat="1" applyFont="1" applyBorder="1" applyAlignment="1">
      <alignment horizontal="right" vertical="top"/>
    </xf>
    <xf numFmtId="0" fontId="1" fillId="2" borderId="11" xfId="5" applyFont="1" applyFill="1" applyBorder="1" applyAlignment="1">
      <alignment horizontal="center" vertical="top" wrapText="1"/>
    </xf>
    <xf numFmtId="0" fontId="1" fillId="2" borderId="11" xfId="5" applyFont="1" applyFill="1" applyBorder="1" applyAlignment="1">
      <alignment vertical="top" wrapText="1"/>
    </xf>
    <xf numFmtId="0" fontId="7" fillId="2" borderId="11" xfId="5" applyFont="1" applyFill="1" applyBorder="1" applyAlignment="1">
      <alignment vertical="top" wrapText="1"/>
    </xf>
    <xf numFmtId="164" fontId="1" fillId="2" borderId="30" xfId="5" applyNumberFormat="1" applyFont="1" applyFill="1" applyBorder="1" applyAlignment="1">
      <alignment horizontal="right" vertical="top"/>
    </xf>
    <xf numFmtId="164" fontId="7" fillId="0" borderId="30" xfId="5" applyNumberFormat="1" applyFont="1" applyBorder="1" applyAlignment="1">
      <alignment horizontal="right" vertical="top"/>
    </xf>
    <xf numFmtId="0" fontId="1" fillId="0" borderId="11" xfId="5" applyFont="1" applyBorder="1" applyAlignment="1">
      <alignment horizontal="justify" vertical="top" wrapText="1"/>
    </xf>
    <xf numFmtId="0" fontId="7" fillId="0" borderId="11" xfId="5" applyFont="1" applyBorder="1" applyAlignment="1">
      <alignment horizontal="left" vertical="top" wrapText="1"/>
    </xf>
    <xf numFmtId="0" fontId="7" fillId="2" borderId="11" xfId="5" applyFont="1" applyFill="1" applyBorder="1" applyAlignment="1">
      <alignment horizontal="left" vertical="top" wrapText="1"/>
    </xf>
    <xf numFmtId="164" fontId="7" fillId="2" borderId="30" xfId="5" applyNumberFormat="1" applyFont="1" applyFill="1" applyBorder="1" applyAlignment="1">
      <alignment horizontal="right" vertical="top"/>
    </xf>
    <xf numFmtId="4" fontId="7" fillId="0" borderId="11" xfId="5" applyNumberFormat="1" applyFont="1" applyBorder="1" applyAlignment="1">
      <alignment horizontal="left" vertical="top" wrapText="1"/>
    </xf>
    <xf numFmtId="0" fontId="7" fillId="0" borderId="11" xfId="5" applyFont="1" applyBorder="1" applyAlignment="1">
      <alignment horizontal="justify" vertical="top" wrapText="1"/>
    </xf>
    <xf numFmtId="0" fontId="7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/>
    <xf numFmtId="0" fontId="8" fillId="0" borderId="11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wrapText="1"/>
    </xf>
    <xf numFmtId="0" fontId="8" fillId="0" borderId="11" xfId="0" applyFont="1" applyBorder="1" applyAlignment="1">
      <alignment horizontal="center"/>
    </xf>
    <xf numFmtId="0" fontId="8" fillId="0" borderId="22" xfId="4" applyFont="1" applyBorder="1" applyAlignment="1">
      <alignment horizontal="center" wrapText="1"/>
    </xf>
    <xf numFmtId="0" fontId="3" fillId="0" borderId="11" xfId="4" applyFont="1" applyBorder="1" applyAlignment="1">
      <alignment horizontal="center" vertical="center"/>
    </xf>
    <xf numFmtId="164" fontId="8" fillId="0" borderId="18" xfId="4" applyNumberFormat="1" applyFont="1" applyBorder="1" applyAlignment="1">
      <alignment horizontal="center" wrapText="1"/>
    </xf>
    <xf numFmtId="0" fontId="3" fillId="0" borderId="11" xfId="4" applyFont="1" applyBorder="1" applyAlignment="1">
      <alignment horizontal="center" vertical="top"/>
    </xf>
    <xf numFmtId="0" fontId="3" fillId="0" borderId="18" xfId="4" applyFont="1" applyBorder="1" applyAlignment="1">
      <alignment horizontal="center" vertical="justify" wrapText="1"/>
    </xf>
    <xf numFmtId="164" fontId="3" fillId="0" borderId="18" xfId="4" applyNumberFormat="1" applyFont="1" applyBorder="1" applyAlignment="1">
      <alignment horizontal="center" wrapText="1"/>
    </xf>
    <xf numFmtId="0" fontId="3" fillId="0" borderId="11" xfId="4" applyFont="1" applyBorder="1"/>
    <xf numFmtId="49" fontId="10" fillId="13" borderId="11" xfId="0" applyNumberFormat="1" applyFont="1" applyFill="1" applyBorder="1"/>
    <xf numFmtId="49" fontId="11" fillId="13" borderId="11" xfId="0" applyNumberFormat="1" applyFont="1" applyFill="1" applyBorder="1" applyAlignment="1">
      <alignment wrapText="1"/>
    </xf>
    <xf numFmtId="0" fontId="10" fillId="13" borderId="11" xfId="0" applyFont="1" applyFill="1" applyBorder="1" applyAlignment="1">
      <alignment wrapText="1"/>
    </xf>
    <xf numFmtId="49" fontId="11" fillId="13" borderId="11" xfId="0" applyNumberFormat="1" applyFont="1" applyFill="1" applyBorder="1"/>
    <xf numFmtId="0" fontId="10" fillId="13" borderId="11" xfId="0" applyFont="1" applyFill="1" applyBorder="1" applyAlignment="1">
      <alignment horizontal="right"/>
    </xf>
    <xf numFmtId="0" fontId="5" fillId="13" borderId="11" xfId="0" applyFont="1" applyFill="1" applyBorder="1" applyAlignment="1">
      <alignment horizontal="center" vertical="top" wrapText="1"/>
    </xf>
    <xf numFmtId="2" fontId="10" fillId="10" borderId="22" xfId="0" applyNumberFormat="1" applyFont="1" applyFill="1" applyBorder="1" applyAlignment="1">
      <alignment horizontal="right" wrapText="1"/>
    </xf>
    <xf numFmtId="0" fontId="0" fillId="10" borderId="11" xfId="0" applyFill="1" applyBorder="1" applyAlignment="1">
      <alignment horizontal="right"/>
    </xf>
    <xf numFmtId="0" fontId="5" fillId="12" borderId="11" xfId="0" applyFont="1" applyFill="1" applyBorder="1" applyAlignment="1">
      <alignment horizontal="right" wrapText="1"/>
    </xf>
    <xf numFmtId="0" fontId="5" fillId="12" borderId="56" xfId="0" applyFont="1" applyFill="1" applyBorder="1" applyAlignment="1">
      <alignment horizontal="right" wrapText="1"/>
    </xf>
    <xf numFmtId="2" fontId="5" fillId="12" borderId="22" xfId="0" applyNumberFormat="1" applyFont="1" applyFill="1" applyBorder="1" applyAlignment="1">
      <alignment horizontal="right" wrapText="1"/>
    </xf>
    <xf numFmtId="2" fontId="5" fillId="10" borderId="22" xfId="0" applyNumberFormat="1" applyFont="1" applyFill="1" applyBorder="1" applyAlignment="1">
      <alignment horizontal="right" wrapText="1"/>
    </xf>
    <xf numFmtId="0" fontId="42" fillId="10" borderId="15" xfId="0" applyFont="1" applyFill="1" applyBorder="1" applyAlignment="1">
      <alignment wrapText="1"/>
    </xf>
    <xf numFmtId="49" fontId="10" fillId="10" borderId="9" xfId="0" applyNumberFormat="1" applyFont="1" applyFill="1" applyBorder="1" applyAlignment="1">
      <alignment horizontal="center" wrapText="1"/>
    </xf>
    <xf numFmtId="49" fontId="10" fillId="10" borderId="9" xfId="0" applyNumberFormat="1" applyFont="1" applyFill="1" applyBorder="1"/>
    <xf numFmtId="49" fontId="10" fillId="10" borderId="9" xfId="0" applyNumberFormat="1" applyFont="1" applyFill="1" applyBorder="1" applyAlignment="1">
      <alignment horizontal="center"/>
    </xf>
    <xf numFmtId="49" fontId="10" fillId="10" borderId="11" xfId="0" applyNumberFormat="1" applyFont="1" applyFill="1" applyBorder="1"/>
    <xf numFmtId="2" fontId="10" fillId="12" borderId="22" xfId="0" applyNumberFormat="1" applyFont="1" applyFill="1" applyBorder="1" applyAlignment="1">
      <alignment horizontal="right" wrapText="1"/>
    </xf>
    <xf numFmtId="165" fontId="15" fillId="12" borderId="18" xfId="0" applyNumberFormat="1" applyFont="1" applyFill="1" applyBorder="1" applyAlignment="1">
      <alignment horizontal="right" wrapText="1"/>
    </xf>
    <xf numFmtId="49" fontId="44" fillId="10" borderId="30" xfId="0" applyNumberFormat="1" applyFont="1" applyFill="1" applyBorder="1" applyAlignment="1">
      <alignment horizontal="center" vertical="top"/>
    </xf>
    <xf numFmtId="49" fontId="44" fillId="10" borderId="11" xfId="0" applyNumberFormat="1" applyFont="1" applyFill="1" applyBorder="1" applyAlignment="1">
      <alignment horizontal="center" vertical="top"/>
    </xf>
    <xf numFmtId="0" fontId="44" fillId="10" borderId="11" xfId="0" applyFont="1" applyFill="1" applyBorder="1" applyAlignment="1">
      <alignment horizontal="center" vertical="top"/>
    </xf>
    <xf numFmtId="0" fontId="46" fillId="10" borderId="18" xfId="0" applyFont="1" applyFill="1" applyBorder="1" applyAlignment="1">
      <alignment horizontal="right" wrapText="1"/>
    </xf>
    <xf numFmtId="0" fontId="16" fillId="12" borderId="18" xfId="0" applyFont="1" applyFill="1" applyBorder="1" applyAlignment="1">
      <alignment horizontal="right" wrapText="1"/>
    </xf>
    <xf numFmtId="2" fontId="14" fillId="12" borderId="18" xfId="0" applyNumberFormat="1" applyFont="1" applyFill="1" applyBorder="1" applyAlignment="1">
      <alignment horizontal="right" wrapText="1"/>
    </xf>
    <xf numFmtId="2" fontId="5" fillId="10" borderId="28" xfId="0" applyNumberFormat="1" applyFont="1" applyFill="1" applyBorder="1" applyAlignment="1">
      <alignment horizontal="right" wrapText="1"/>
    </xf>
    <xf numFmtId="2" fontId="16" fillId="12" borderId="22" xfId="0" applyNumberFormat="1" applyFont="1" applyFill="1" applyBorder="1" applyAlignment="1">
      <alignment horizontal="right" wrapText="1"/>
    </xf>
    <xf numFmtId="2" fontId="15" fillId="12" borderId="11" xfId="0" applyNumberFormat="1" applyFont="1" applyFill="1" applyBorder="1" applyAlignment="1">
      <alignment horizontal="right" wrapText="1"/>
    </xf>
    <xf numFmtId="0" fontId="0" fillId="12" borderId="11" xfId="0" applyFill="1" applyBorder="1" applyAlignment="1">
      <alignment horizontal="right"/>
    </xf>
    <xf numFmtId="0" fontId="10" fillId="10" borderId="15" xfId="0" applyFont="1" applyFill="1" applyBorder="1" applyAlignment="1">
      <alignment wrapText="1"/>
    </xf>
    <xf numFmtId="2" fontId="7" fillId="12" borderId="11" xfId="0" applyNumberFormat="1" applyFont="1" applyFill="1" applyBorder="1" applyAlignment="1">
      <alignment horizontal="right"/>
    </xf>
    <xf numFmtId="49" fontId="0" fillId="12" borderId="11" xfId="0" applyNumberFormat="1" applyFill="1" applyBorder="1" applyAlignment="1">
      <alignment horizontal="right"/>
    </xf>
    <xf numFmtId="2" fontId="7" fillId="10" borderId="11" xfId="0" applyNumberFormat="1" applyFont="1" applyFill="1" applyBorder="1" applyAlignment="1">
      <alignment horizontal="right"/>
    </xf>
    <xf numFmtId="2" fontId="0" fillId="10" borderId="11" xfId="0" applyNumberFormat="1" applyFill="1" applyBorder="1" applyAlignment="1">
      <alignment horizontal="right"/>
    </xf>
    <xf numFmtId="49" fontId="10" fillId="10" borderId="18" xfId="0" applyNumberFormat="1" applyFont="1" applyFill="1" applyBorder="1" applyAlignment="1">
      <alignment horizontal="center"/>
    </xf>
    <xf numFmtId="164" fontId="5" fillId="2" borderId="11" xfId="5" applyNumberFormat="1" applyFont="1" applyFill="1" applyBorder="1" applyAlignment="1">
      <alignment horizontal="right" vertical="top"/>
    </xf>
    <xf numFmtId="164" fontId="7" fillId="0" borderId="0" xfId="0" applyNumberFormat="1" applyFont="1" applyAlignment="1">
      <alignment horizontal="left" vertical="top"/>
    </xf>
    <xf numFmtId="2" fontId="16" fillId="2" borderId="18" xfId="0" applyNumberFormat="1" applyFont="1" applyFill="1" applyBorder="1" applyAlignment="1">
      <alignment horizontal="right" wrapText="1"/>
    </xf>
    <xf numFmtId="0" fontId="7" fillId="0" borderId="0" xfId="0" applyFont="1" applyAlignment="1">
      <alignment wrapText="1"/>
    </xf>
    <xf numFmtId="2" fontId="4" fillId="11" borderId="28" xfId="0" applyNumberFormat="1" applyFont="1" applyFill="1" applyBorder="1" applyAlignment="1">
      <alignment horizontal="right" wrapText="1"/>
    </xf>
    <xf numFmtId="2" fontId="5" fillId="14" borderId="11" xfId="0" applyNumberFormat="1" applyFont="1" applyFill="1" applyBorder="1" applyAlignment="1">
      <alignment horizontal="right" vertical="top" wrapText="1"/>
    </xf>
    <xf numFmtId="2" fontId="7" fillId="14" borderId="11" xfId="0" applyNumberFormat="1" applyFont="1" applyFill="1" applyBorder="1" applyAlignment="1">
      <alignment horizontal="right" vertical="top"/>
    </xf>
    <xf numFmtId="0" fontId="47" fillId="10" borderId="11" xfId="0" applyFont="1" applyFill="1" applyBorder="1"/>
    <xf numFmtId="0" fontId="47" fillId="10" borderId="11" xfId="0" applyFont="1" applyFill="1" applyBorder="1" applyAlignment="1">
      <alignment wrapText="1"/>
    </xf>
    <xf numFmtId="0" fontId="43" fillId="10" borderId="10" xfId="0" applyFont="1" applyFill="1" applyBorder="1" applyAlignment="1">
      <alignment wrapText="1"/>
    </xf>
    <xf numFmtId="0" fontId="28" fillId="10" borderId="11" xfId="0" applyFont="1" applyFill="1" applyBorder="1" applyAlignment="1">
      <alignment horizontal="left" vertical="top" wrapText="1"/>
    </xf>
    <xf numFmtId="0" fontId="47" fillId="10" borderId="11" xfId="0" applyFont="1" applyFill="1" applyBorder="1" applyAlignment="1">
      <alignment horizontal="left"/>
    </xf>
    <xf numFmtId="0" fontId="47" fillId="10" borderId="11" xfId="0" applyFont="1" applyFill="1" applyBorder="1" applyAlignment="1">
      <alignment horizontal="left" vertical="center" wrapText="1"/>
    </xf>
    <xf numFmtId="2" fontId="7" fillId="0" borderId="12" xfId="0" applyNumberFormat="1" applyFont="1" applyBorder="1" applyAlignment="1">
      <alignment horizontal="right"/>
    </xf>
    <xf numFmtId="2" fontId="0" fillId="0" borderId="12" xfId="0" applyNumberFormat="1" applyBorder="1" applyAlignment="1">
      <alignment horizontal="right"/>
    </xf>
    <xf numFmtId="2" fontId="15" fillId="10" borderId="18" xfId="0" applyNumberFormat="1" applyFont="1" applyFill="1" applyBorder="1" applyAlignment="1">
      <alignment horizontal="right" wrapText="1"/>
    </xf>
    <xf numFmtId="2" fontId="15" fillId="0" borderId="18" xfId="0" applyNumberFormat="1" applyFont="1" applyBorder="1" applyAlignment="1">
      <alignment horizontal="right" wrapText="1"/>
    </xf>
    <xf numFmtId="2" fontId="15" fillId="14" borderId="18" xfId="0" applyNumberFormat="1" applyFont="1" applyFill="1" applyBorder="1" applyAlignment="1">
      <alignment horizontal="right" wrapText="1"/>
    </xf>
    <xf numFmtId="49" fontId="5" fillId="14" borderId="11" xfId="0" applyNumberFormat="1" applyFont="1" applyFill="1" applyBorder="1" applyAlignment="1">
      <alignment horizontal="right" wrapText="1"/>
    </xf>
    <xf numFmtId="0" fontId="50" fillId="0" borderId="0" xfId="0" applyFont="1" applyAlignment="1">
      <alignment horizontal="center" vertical="center" wrapText="1"/>
    </xf>
    <xf numFmtId="164" fontId="4" fillId="2" borderId="11" xfId="5" applyNumberFormat="1" applyFont="1" applyFill="1" applyBorder="1" applyAlignment="1">
      <alignment horizontal="right" vertical="top"/>
    </xf>
    <xf numFmtId="0" fontId="34" fillId="0" borderId="0" xfId="0" applyFont="1" applyAlignment="1" applyProtection="1">
      <alignment horizontal="right"/>
      <protection locked="0"/>
    </xf>
    <xf numFmtId="0" fontId="0" fillId="0" borderId="11" xfId="0" applyBorder="1" applyAlignment="1">
      <alignment horizontal="right"/>
    </xf>
    <xf numFmtId="0" fontId="10" fillId="2" borderId="35" xfId="0" applyFont="1" applyFill="1" applyBorder="1" applyAlignment="1">
      <alignment wrapText="1"/>
    </xf>
    <xf numFmtId="0" fontId="51" fillId="0" borderId="0" xfId="0" applyFont="1"/>
    <xf numFmtId="0" fontId="5" fillId="10" borderId="18" xfId="0" applyFont="1" applyFill="1" applyBorder="1" applyAlignment="1">
      <alignment horizontal="right" wrapText="1"/>
    </xf>
    <xf numFmtId="49" fontId="14" fillId="0" borderId="11" xfId="0" applyNumberFormat="1" applyFont="1" applyBorder="1"/>
    <xf numFmtId="49" fontId="11" fillId="0" borderId="11" xfId="0" applyNumberFormat="1" applyFont="1" applyBorder="1" applyAlignment="1">
      <alignment horizontal="right"/>
    </xf>
    <xf numFmtId="0" fontId="10" fillId="2" borderId="33" xfId="0" applyFont="1" applyFill="1" applyBorder="1" applyAlignment="1">
      <alignment wrapText="1"/>
    </xf>
    <xf numFmtId="0" fontId="28" fillId="0" borderId="11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top"/>
    </xf>
    <xf numFmtId="49" fontId="25" fillId="0" borderId="11" xfId="0" applyNumberFormat="1" applyFont="1" applyBorder="1" applyAlignment="1">
      <alignment horizontal="left"/>
    </xf>
    <xf numFmtId="0" fontId="8" fillId="6" borderId="11" xfId="0" applyFont="1" applyFill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49" fontId="3" fillId="0" borderId="11" xfId="0" applyNumberFormat="1" applyFont="1" applyBorder="1" applyAlignment="1">
      <alignment horizontal="left" vertical="top" wrapText="1"/>
    </xf>
    <xf numFmtId="49" fontId="38" fillId="6" borderId="11" xfId="0" applyNumberFormat="1" applyFont="1" applyFill="1" applyBorder="1" applyAlignment="1" applyProtection="1">
      <alignment horizontal="left"/>
      <protection locked="0"/>
    </xf>
    <xf numFmtId="0" fontId="38" fillId="6" borderId="11" xfId="0" applyFont="1" applyFill="1" applyBorder="1" applyAlignment="1" applyProtection="1">
      <alignment horizontal="left" wrapText="1"/>
      <protection locked="0"/>
    </xf>
    <xf numFmtId="165" fontId="38" fillId="6" borderId="11" xfId="0" applyNumberFormat="1" applyFont="1" applyFill="1" applyBorder="1" applyAlignment="1" applyProtection="1">
      <alignment horizontal="left" wrapText="1"/>
      <protection locked="0"/>
    </xf>
    <xf numFmtId="165" fontId="8" fillId="6" borderId="11" xfId="0" applyNumberFormat="1" applyFont="1" applyFill="1" applyBorder="1" applyAlignment="1" applyProtection="1">
      <alignment horizontal="left" wrapText="1"/>
      <protection locked="0"/>
    </xf>
    <xf numFmtId="49" fontId="38" fillId="7" borderId="11" xfId="0" applyNumberFormat="1" applyFont="1" applyFill="1" applyBorder="1" applyAlignment="1" applyProtection="1">
      <alignment horizontal="left" wrapText="1" shrinkToFit="1"/>
      <protection locked="0"/>
    </xf>
    <xf numFmtId="0" fontId="38" fillId="7" borderId="11" xfId="0" applyFont="1" applyFill="1" applyBorder="1" applyAlignment="1" applyProtection="1">
      <alignment horizontal="left" wrapText="1" shrinkToFit="1"/>
      <protection locked="0"/>
    </xf>
    <xf numFmtId="49" fontId="39" fillId="0" borderId="11" xfId="0" applyNumberFormat="1" applyFont="1" applyBorder="1" applyAlignment="1" applyProtection="1">
      <alignment horizontal="left"/>
      <protection locked="0"/>
    </xf>
    <xf numFmtId="0" fontId="39" fillId="0" borderId="11" xfId="0" applyFont="1" applyBorder="1" applyAlignment="1" applyProtection="1">
      <alignment horizontal="left" wrapText="1"/>
      <protection locked="0"/>
    </xf>
    <xf numFmtId="49" fontId="39" fillId="15" borderId="11" xfId="0" applyNumberFormat="1" applyFont="1" applyFill="1" applyBorder="1" applyAlignment="1" applyProtection="1">
      <alignment horizontal="left"/>
      <protection locked="0"/>
    </xf>
    <xf numFmtId="0" fontId="39" fillId="15" borderId="11" xfId="0" applyFont="1" applyFill="1" applyBorder="1" applyAlignment="1" applyProtection="1">
      <alignment horizontal="left" wrapText="1"/>
      <protection locked="0"/>
    </xf>
    <xf numFmtId="49" fontId="39" fillId="10" borderId="11" xfId="0" applyNumberFormat="1" applyFont="1" applyFill="1" applyBorder="1" applyAlignment="1" applyProtection="1">
      <alignment horizontal="left"/>
      <protection locked="0"/>
    </xf>
    <xf numFmtId="0" fontId="39" fillId="10" borderId="11" xfId="0" applyFont="1" applyFill="1" applyBorder="1" applyAlignment="1" applyProtection="1">
      <alignment horizontal="left" wrapText="1"/>
      <protection locked="0"/>
    </xf>
    <xf numFmtId="49" fontId="38" fillId="8" borderId="11" xfId="0" applyNumberFormat="1" applyFont="1" applyFill="1" applyBorder="1" applyAlignment="1" applyProtection="1">
      <alignment horizontal="left"/>
      <protection locked="0"/>
    </xf>
    <xf numFmtId="0" fontId="38" fillId="8" borderId="11" xfId="0" applyFont="1" applyFill="1" applyBorder="1" applyAlignment="1" applyProtection="1">
      <alignment horizontal="left" wrapText="1"/>
      <protection locked="0"/>
    </xf>
    <xf numFmtId="165" fontId="38" fillId="8" borderId="11" xfId="0" applyNumberFormat="1" applyFont="1" applyFill="1" applyBorder="1" applyAlignment="1" applyProtection="1">
      <alignment horizontal="left" wrapText="1"/>
      <protection locked="0"/>
    </xf>
    <xf numFmtId="49" fontId="39" fillId="9" borderId="11" xfId="0" applyNumberFormat="1" applyFont="1" applyFill="1" applyBorder="1" applyAlignment="1" applyProtection="1">
      <alignment horizontal="left"/>
      <protection locked="0"/>
    </xf>
    <xf numFmtId="165" fontId="38" fillId="9" borderId="11" xfId="0" applyNumberFormat="1" applyFont="1" applyFill="1" applyBorder="1" applyAlignment="1" applyProtection="1">
      <alignment horizontal="left" wrapText="1"/>
      <protection locked="0"/>
    </xf>
    <xf numFmtId="165" fontId="39" fillId="0" borderId="11" xfId="0" applyNumberFormat="1" applyFont="1" applyBorder="1" applyAlignment="1" applyProtection="1">
      <alignment horizontal="left" wrapText="1"/>
      <protection locked="0"/>
    </xf>
    <xf numFmtId="0" fontId="39" fillId="9" borderId="11" xfId="0" applyFont="1" applyFill="1" applyBorder="1" applyAlignment="1" applyProtection="1">
      <alignment horizontal="left" wrapText="1"/>
      <protection locked="0"/>
    </xf>
    <xf numFmtId="49" fontId="38" fillId="16" borderId="11" xfId="0" applyNumberFormat="1" applyFont="1" applyFill="1" applyBorder="1" applyAlignment="1" applyProtection="1">
      <alignment horizontal="left"/>
      <protection locked="0"/>
    </xf>
    <xf numFmtId="0" fontId="38" fillId="16" borderId="11" xfId="0" applyFont="1" applyFill="1" applyBorder="1" applyAlignment="1" applyProtection="1">
      <alignment horizontal="left" wrapText="1"/>
      <protection locked="0"/>
    </xf>
    <xf numFmtId="2" fontId="8" fillId="6" borderId="11" xfId="0" applyNumberFormat="1" applyFont="1" applyFill="1" applyBorder="1" applyAlignment="1" applyProtection="1">
      <alignment horizontal="left" wrapText="1"/>
      <protection locked="0"/>
    </xf>
    <xf numFmtId="0" fontId="11" fillId="0" borderId="19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7" fillId="0" borderId="11" xfId="0" applyFont="1" applyBorder="1" applyAlignment="1">
      <alignment horizontal="right"/>
    </xf>
    <xf numFmtId="49" fontId="10" fillId="0" borderId="11" xfId="0" applyNumberFormat="1" applyFont="1" applyBorder="1" applyAlignment="1">
      <alignment horizontal="right" wrapText="1"/>
    </xf>
    <xf numFmtId="0" fontId="10" fillId="2" borderId="14" xfId="0" applyFont="1" applyFill="1" applyBorder="1" applyAlignment="1">
      <alignment wrapText="1"/>
    </xf>
    <xf numFmtId="0" fontId="53" fillId="2" borderId="11" xfId="0" applyFont="1" applyFill="1" applyBorder="1" applyAlignment="1">
      <alignment wrapText="1"/>
    </xf>
    <xf numFmtId="0" fontId="11" fillId="2" borderId="25" xfId="0" applyFont="1" applyFill="1" applyBorder="1" applyAlignment="1">
      <alignment wrapText="1"/>
    </xf>
    <xf numFmtId="0" fontId="5" fillId="10" borderId="30" xfId="0" applyFont="1" applyFill="1" applyBorder="1" applyAlignment="1">
      <alignment wrapText="1"/>
    </xf>
    <xf numFmtId="0" fontId="11" fillId="2" borderId="11" xfId="0" applyFont="1" applyFill="1" applyBorder="1" applyAlignment="1">
      <alignment wrapText="1"/>
    </xf>
    <xf numFmtId="0" fontId="52" fillId="2" borderId="11" xfId="0" applyFont="1" applyFill="1" applyBorder="1" applyAlignment="1">
      <alignment wrapText="1"/>
    </xf>
    <xf numFmtId="0" fontId="5" fillId="10" borderId="29" xfId="0" applyFont="1" applyFill="1" applyBorder="1" applyAlignment="1">
      <alignment wrapText="1"/>
    </xf>
    <xf numFmtId="0" fontId="10" fillId="10" borderId="29" xfId="0" applyFont="1" applyFill="1" applyBorder="1" applyAlignment="1">
      <alignment wrapText="1"/>
    </xf>
    <xf numFmtId="0" fontId="10" fillId="2" borderId="23" xfId="0" applyFont="1" applyFill="1" applyBorder="1" applyAlignment="1">
      <alignment wrapText="1"/>
    </xf>
    <xf numFmtId="0" fontId="53" fillId="2" borderId="16" xfId="0" applyFont="1" applyFill="1" applyBorder="1" applyAlignment="1">
      <alignment wrapText="1"/>
    </xf>
    <xf numFmtId="0" fontId="43" fillId="0" borderId="11" xfId="0" applyFont="1" applyBorder="1" applyAlignment="1">
      <alignment vertical="top" wrapText="1"/>
    </xf>
    <xf numFmtId="0" fontId="43" fillId="10" borderId="11" xfId="0" applyFont="1" applyFill="1" applyBorder="1" applyAlignment="1">
      <alignment vertical="top" wrapText="1"/>
    </xf>
    <xf numFmtId="0" fontId="1" fillId="11" borderId="11" xfId="0" applyFont="1" applyFill="1" applyBorder="1" applyAlignment="1">
      <alignment horizontal="right"/>
    </xf>
    <xf numFmtId="0" fontId="10" fillId="0" borderId="31" xfId="0" applyFont="1" applyBorder="1" applyAlignment="1">
      <alignment wrapText="1"/>
    </xf>
    <xf numFmtId="49" fontId="11" fillId="0" borderId="11" xfId="0" applyNumberFormat="1" applyFont="1" applyBorder="1" applyAlignment="1">
      <alignment wrapText="1"/>
    </xf>
    <xf numFmtId="0" fontId="10" fillId="0" borderId="18" xfId="0" applyFont="1" applyBorder="1" applyAlignment="1">
      <alignment wrapText="1"/>
    </xf>
    <xf numFmtId="49" fontId="10" fillId="0" borderId="13" xfId="0" applyNumberFormat="1" applyFont="1" applyBorder="1" applyAlignment="1">
      <alignment horizontal="center" wrapText="1"/>
    </xf>
    <xf numFmtId="0" fontId="53" fillId="3" borderId="32" xfId="0" applyFont="1" applyFill="1" applyBorder="1" applyAlignment="1">
      <alignment wrapText="1"/>
    </xf>
    <xf numFmtId="49" fontId="10" fillId="2" borderId="25" xfId="0" applyNumberFormat="1" applyFont="1" applyFill="1" applyBorder="1" applyAlignment="1">
      <alignment horizontal="center" wrapText="1"/>
    </xf>
    <xf numFmtId="0" fontId="11" fillId="2" borderId="34" xfId="0" applyFont="1" applyFill="1" applyBorder="1" applyAlignment="1">
      <alignment wrapText="1"/>
    </xf>
    <xf numFmtId="0" fontId="5" fillId="10" borderId="35" xfId="0" applyFont="1" applyFill="1" applyBorder="1" applyAlignment="1">
      <alignment wrapText="1"/>
    </xf>
    <xf numFmtId="49" fontId="5" fillId="10" borderId="30" xfId="0" applyNumberFormat="1" applyFont="1" applyFill="1" applyBorder="1" applyAlignment="1">
      <alignment horizontal="center"/>
    </xf>
    <xf numFmtId="0" fontId="52" fillId="2" borderId="18" xfId="0" applyFont="1" applyFill="1" applyBorder="1" applyAlignment="1">
      <alignment wrapText="1"/>
    </xf>
    <xf numFmtId="0" fontId="5" fillId="10" borderId="36" xfId="0" applyFont="1" applyFill="1" applyBorder="1" applyAlignment="1">
      <alignment wrapText="1"/>
    </xf>
    <xf numFmtId="49" fontId="11" fillId="10" borderId="11" xfId="0" applyNumberFormat="1" applyFont="1" applyFill="1" applyBorder="1" applyAlignment="1">
      <alignment wrapText="1"/>
    </xf>
    <xf numFmtId="0" fontId="10" fillId="10" borderId="36" xfId="0" applyFont="1" applyFill="1" applyBorder="1" applyAlignment="1">
      <alignment wrapText="1"/>
    </xf>
    <xf numFmtId="49" fontId="10" fillId="10" borderId="29" xfId="0" applyNumberFormat="1" applyFont="1" applyFill="1" applyBorder="1" applyAlignment="1">
      <alignment horizontal="center" wrapText="1"/>
    </xf>
    <xf numFmtId="49" fontId="10" fillId="2" borderId="30" xfId="0" applyNumberFormat="1" applyFont="1" applyFill="1" applyBorder="1" applyAlignment="1">
      <alignment horizontal="center"/>
    </xf>
    <xf numFmtId="49" fontId="41" fillId="10" borderId="11" xfId="0" applyNumberFormat="1" applyFont="1" applyFill="1" applyBorder="1" applyAlignment="1">
      <alignment wrapText="1"/>
    </xf>
    <xf numFmtId="0" fontId="10" fillId="2" borderId="40" xfId="0" applyFont="1" applyFill="1" applyBorder="1" applyAlignment="1">
      <alignment wrapText="1"/>
    </xf>
    <xf numFmtId="0" fontId="53" fillId="2" borderId="37" xfId="0" applyFont="1" applyFill="1" applyBorder="1" applyAlignment="1">
      <alignment wrapText="1"/>
    </xf>
    <xf numFmtId="49" fontId="11" fillId="0" borderId="11" xfId="0" applyNumberFormat="1" applyFont="1" applyBorder="1" applyAlignment="1">
      <alignment vertical="top" wrapText="1"/>
    </xf>
    <xf numFmtId="2" fontId="7" fillId="14" borderId="11" xfId="0" applyNumberFormat="1" applyFont="1" applyFill="1" applyBorder="1" applyAlignment="1">
      <alignment horizontal="right"/>
    </xf>
    <xf numFmtId="2" fontId="5" fillId="14" borderId="11" xfId="0" applyNumberFormat="1" applyFont="1" applyFill="1" applyBorder="1" applyAlignment="1">
      <alignment horizontal="right"/>
    </xf>
    <xf numFmtId="2" fontId="5" fillId="14" borderId="22" xfId="0" applyNumberFormat="1" applyFont="1" applyFill="1" applyBorder="1" applyAlignment="1">
      <alignment horizontal="right"/>
    </xf>
    <xf numFmtId="2" fontId="5" fillId="10" borderId="22" xfId="0" applyNumberFormat="1" applyFont="1" applyFill="1" applyBorder="1" applyAlignment="1">
      <alignment horizontal="right"/>
    </xf>
    <xf numFmtId="0" fontId="7" fillId="10" borderId="11" xfId="0" applyFont="1" applyFill="1" applyBorder="1" applyAlignment="1">
      <alignment horizontal="right"/>
    </xf>
    <xf numFmtId="0" fontId="7" fillId="10" borderId="18" xfId="0" applyFont="1" applyFill="1" applyBorder="1" applyAlignment="1">
      <alignment horizontal="right"/>
    </xf>
    <xf numFmtId="165" fontId="27" fillId="0" borderId="11" xfId="0" applyNumberFormat="1" applyFont="1" applyBorder="1" applyAlignment="1">
      <alignment horizontal="right" vertical="top" wrapText="1"/>
    </xf>
    <xf numFmtId="165" fontId="27" fillId="0" borderId="18" xfId="0" applyNumberFormat="1" applyFont="1" applyBorder="1" applyAlignment="1">
      <alignment horizontal="right" vertical="top" wrapText="1"/>
    </xf>
    <xf numFmtId="2" fontId="5" fillId="13" borderId="11" xfId="0" applyNumberFormat="1" applyFont="1" applyFill="1" applyBorder="1" applyAlignment="1">
      <alignment horizontal="right" vertical="top" wrapText="1"/>
    </xf>
    <xf numFmtId="2" fontId="5" fillId="0" borderId="11" xfId="0" applyNumberFormat="1" applyFont="1" applyBorder="1" applyAlignment="1">
      <alignment horizontal="right" vertical="top" wrapText="1"/>
    </xf>
    <xf numFmtId="2" fontId="14" fillId="13" borderId="11" xfId="0" applyNumberFormat="1" applyFont="1" applyFill="1" applyBorder="1" applyAlignment="1">
      <alignment horizontal="right"/>
    </xf>
    <xf numFmtId="2" fontId="14" fillId="0" borderId="11" xfId="0" applyNumberFormat="1" applyFont="1" applyBorder="1" applyAlignment="1">
      <alignment horizontal="right"/>
    </xf>
    <xf numFmtId="2" fontId="14" fillId="0" borderId="18" xfId="0" applyNumberFormat="1" applyFont="1" applyBorder="1" applyAlignment="1">
      <alignment horizontal="right"/>
    </xf>
    <xf numFmtId="0" fontId="14" fillId="0" borderId="11" xfId="0" applyFont="1" applyBorder="1" applyAlignment="1">
      <alignment horizontal="right"/>
    </xf>
    <xf numFmtId="0" fontId="24" fillId="0" borderId="11" xfId="0" applyFont="1" applyBorder="1" applyAlignment="1">
      <alignment horizontal="left" vertical="top" wrapText="1"/>
    </xf>
    <xf numFmtId="0" fontId="24" fillId="13" borderId="11" xfId="0" applyFont="1" applyFill="1" applyBorder="1" applyAlignment="1">
      <alignment horizontal="left" vertical="top" wrapText="1"/>
    </xf>
    <xf numFmtId="0" fontId="5" fillId="13" borderId="11" xfId="0" applyFont="1" applyFill="1" applyBorder="1" applyAlignment="1">
      <alignment vertical="top" wrapText="1"/>
    </xf>
    <xf numFmtId="49" fontId="10" fillId="13" borderId="11" xfId="0" applyNumberFormat="1" applyFont="1" applyFill="1" applyBorder="1" applyAlignment="1">
      <alignment horizontal="center"/>
    </xf>
    <xf numFmtId="0" fontId="11" fillId="13" borderId="11" xfId="0" applyFont="1" applyFill="1" applyBorder="1" applyAlignment="1">
      <alignment horizontal="left"/>
    </xf>
    <xf numFmtId="0" fontId="10" fillId="2" borderId="36" xfId="0" applyFont="1" applyFill="1" applyBorder="1" applyAlignment="1">
      <alignment wrapText="1"/>
    </xf>
    <xf numFmtId="49" fontId="25" fillId="10" borderId="11" xfId="0" applyNumberFormat="1" applyFont="1" applyFill="1" applyBorder="1" applyAlignment="1" applyProtection="1">
      <alignment horizontal="center" wrapText="1"/>
      <protection locked="0"/>
    </xf>
    <xf numFmtId="0" fontId="53" fillId="10" borderId="11" xfId="0" applyFont="1" applyFill="1" applyBorder="1" applyAlignment="1">
      <alignment wrapText="1"/>
    </xf>
    <xf numFmtId="0" fontId="11" fillId="0" borderId="11" xfId="0" applyFont="1" applyBorder="1" applyAlignment="1">
      <alignment horizontal="center"/>
    </xf>
    <xf numFmtId="0" fontId="34" fillId="0" borderId="0" xfId="0" applyFont="1" applyAlignment="1" applyProtection="1">
      <alignment horizontal="right"/>
      <protection locked="0"/>
    </xf>
    <xf numFmtId="0" fontId="36" fillId="0" borderId="0" xfId="0" applyFont="1" applyAlignment="1">
      <alignment horizontal="center" wrapText="1"/>
    </xf>
    <xf numFmtId="0" fontId="37" fillId="0" borderId="0" xfId="0" applyFont="1" applyAlignment="1">
      <alignment wrapText="1"/>
    </xf>
    <xf numFmtId="0" fontId="15" fillId="0" borderId="1" xfId="0" applyFont="1" applyBorder="1" applyAlignment="1">
      <alignment horizontal="center"/>
    </xf>
    <xf numFmtId="0" fontId="15" fillId="0" borderId="44" xfId="0" applyFont="1" applyBorder="1" applyAlignment="1">
      <alignment horizontal="center"/>
    </xf>
    <xf numFmtId="0" fontId="15" fillId="0" borderId="45" xfId="0" applyFont="1" applyBorder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7" fillId="0" borderId="6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18" fillId="0" borderId="0" xfId="0" applyFont="1" applyAlignment="1">
      <alignment horizontal="right" vertical="top" wrapText="1"/>
    </xf>
    <xf numFmtId="0" fontId="0" fillId="0" borderId="0" xfId="0"/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26" xfId="0" applyFont="1" applyBorder="1" applyAlignment="1">
      <alignment horizontal="center"/>
    </xf>
    <xf numFmtId="0" fontId="15" fillId="0" borderId="46" xfId="0" applyFont="1" applyBorder="1" applyAlignment="1">
      <alignment horizontal="center"/>
    </xf>
    <xf numFmtId="0" fontId="10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wrapText="1"/>
    </xf>
    <xf numFmtId="0" fontId="15" fillId="0" borderId="47" xfId="0" applyFont="1" applyBorder="1" applyAlignment="1">
      <alignment horizontal="center"/>
    </xf>
    <xf numFmtId="0" fontId="15" fillId="0" borderId="48" xfId="0" applyFont="1" applyBorder="1" applyAlignment="1">
      <alignment horizontal="center"/>
    </xf>
    <xf numFmtId="0" fontId="15" fillId="0" borderId="49" xfId="0" applyFont="1" applyBorder="1" applyAlignment="1">
      <alignment horizontal="center"/>
    </xf>
    <xf numFmtId="0" fontId="15" fillId="0" borderId="50" xfId="0" applyFont="1" applyBorder="1" applyAlignment="1">
      <alignment horizontal="center"/>
    </xf>
    <xf numFmtId="0" fontId="15" fillId="0" borderId="51" xfId="0" applyFont="1" applyBorder="1" applyAlignment="1">
      <alignment horizontal="center"/>
    </xf>
    <xf numFmtId="0" fontId="15" fillId="0" borderId="52" xfId="0" applyFont="1" applyBorder="1" applyAlignment="1">
      <alignment horizontal="center"/>
    </xf>
    <xf numFmtId="0" fontId="15" fillId="0" borderId="53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5" fillId="0" borderId="26" xfId="0" applyFont="1" applyBorder="1" applyAlignment="1">
      <alignment horizontal="center" wrapText="1"/>
    </xf>
    <xf numFmtId="0" fontId="15" fillId="0" borderId="46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top"/>
    </xf>
    <xf numFmtId="0" fontId="0" fillId="0" borderId="11" xfId="0" applyBorder="1"/>
    <xf numFmtId="0" fontId="4" fillId="0" borderId="11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right" vertical="center" wrapText="1"/>
    </xf>
    <xf numFmtId="0" fontId="0" fillId="0" borderId="11" xfId="0" applyBorder="1" applyAlignment="1">
      <alignment horizontal="right"/>
    </xf>
    <xf numFmtId="0" fontId="0" fillId="0" borderId="18" xfId="0" applyBorder="1" applyAlignment="1">
      <alignment horizontal="right"/>
    </xf>
    <xf numFmtId="0" fontId="23" fillId="0" borderId="11" xfId="0" applyFont="1" applyBorder="1" applyAlignment="1">
      <alignment horizontal="center" vertical="center" wrapText="1"/>
    </xf>
    <xf numFmtId="0" fontId="0" fillId="0" borderId="18" xfId="0" applyBorder="1"/>
    <xf numFmtId="0" fontId="3" fillId="0" borderId="11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top" wrapText="1"/>
    </xf>
    <xf numFmtId="164" fontId="5" fillId="2" borderId="12" xfId="5" applyNumberFormat="1" applyFont="1" applyFill="1" applyBorder="1" applyAlignment="1">
      <alignment horizontal="right" vertical="top"/>
    </xf>
    <xf numFmtId="164" fontId="5" fillId="2" borderId="9" xfId="5" applyNumberFormat="1" applyFont="1" applyFill="1" applyBorder="1" applyAlignment="1">
      <alignment horizontal="right" vertical="top"/>
    </xf>
    <xf numFmtId="164" fontId="7" fillId="2" borderId="12" xfId="5" applyNumberFormat="1" applyFont="1" applyFill="1" applyBorder="1" applyAlignment="1">
      <alignment horizontal="right" vertical="top"/>
    </xf>
    <xf numFmtId="164" fontId="7" fillId="2" borderId="9" xfId="5" applyNumberFormat="1" applyFont="1" applyFill="1" applyBorder="1" applyAlignment="1">
      <alignment horizontal="right" vertical="top"/>
    </xf>
    <xf numFmtId="0" fontId="7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12" xfId="5" applyFont="1" applyBorder="1" applyAlignment="1">
      <alignment horizontal="center" vertical="center"/>
    </xf>
    <xf numFmtId="0" fontId="1" fillId="0" borderId="55" xfId="5" applyFont="1" applyBorder="1" applyAlignment="1">
      <alignment horizontal="center" vertical="center"/>
    </xf>
    <xf numFmtId="0" fontId="1" fillId="0" borderId="9" xfId="5" applyFont="1" applyBorder="1" applyAlignment="1">
      <alignment horizontal="center" vertical="center"/>
    </xf>
    <xf numFmtId="0" fontId="1" fillId="0" borderId="12" xfId="5" applyFont="1" applyBorder="1" applyAlignment="1">
      <alignment horizontal="center" vertical="center" wrapText="1"/>
    </xf>
    <xf numFmtId="0" fontId="1" fillId="0" borderId="55" xfId="5" applyFont="1" applyBorder="1" applyAlignment="1">
      <alignment horizontal="center" vertical="center" wrapText="1"/>
    </xf>
    <xf numFmtId="0" fontId="1" fillId="0" borderId="9" xfId="5" applyFont="1" applyBorder="1" applyAlignment="1">
      <alignment horizontal="center" vertical="center" wrapText="1"/>
    </xf>
    <xf numFmtId="0" fontId="1" fillId="0" borderId="28" xfId="5" applyFont="1" applyBorder="1" applyAlignment="1">
      <alignment horizontal="center"/>
    </xf>
    <xf numFmtId="0" fontId="1" fillId="0" borderId="34" xfId="5" applyFont="1" applyBorder="1" applyAlignment="1">
      <alignment horizontal="center"/>
    </xf>
    <xf numFmtId="0" fontId="1" fillId="0" borderId="25" xfId="5" applyFont="1" applyBorder="1" applyAlignment="1">
      <alignment horizontal="center"/>
    </xf>
    <xf numFmtId="0" fontId="1" fillId="0" borderId="22" xfId="5" applyFont="1" applyBorder="1" applyAlignment="1">
      <alignment horizontal="center"/>
    </xf>
    <xf numFmtId="0" fontId="1" fillId="0" borderId="36" xfId="5" applyFont="1" applyBorder="1" applyAlignment="1">
      <alignment horizontal="center"/>
    </xf>
    <xf numFmtId="0" fontId="1" fillId="0" borderId="29" xfId="5" applyFont="1" applyBorder="1" applyAlignment="1">
      <alignment horizontal="center"/>
    </xf>
    <xf numFmtId="0" fontId="7" fillId="2" borderId="11" xfId="5" applyFont="1" applyFill="1" applyBorder="1" applyAlignment="1">
      <alignment horizontal="center" vertical="top" wrapText="1"/>
    </xf>
    <xf numFmtId="0" fontId="7" fillId="2" borderId="11" xfId="5" applyFont="1" applyFill="1" applyBorder="1" applyAlignment="1">
      <alignment vertical="top" wrapText="1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3" fillId="0" borderId="36" xfId="0" applyFont="1" applyBorder="1" applyAlignment="1">
      <alignment horizontal="left" indent="5"/>
    </xf>
    <xf numFmtId="0" fontId="0" fillId="0" borderId="36" xfId="0" applyBorder="1" applyAlignment="1">
      <alignment horizontal="left" indent="5"/>
    </xf>
    <xf numFmtId="0" fontId="8" fillId="0" borderId="11" xfId="4" applyFont="1" applyBorder="1" applyAlignment="1">
      <alignment horizontal="center" vertical="center" wrapText="1"/>
    </xf>
    <xf numFmtId="0" fontId="8" fillId="0" borderId="11" xfId="4" applyFont="1" applyBorder="1" applyAlignment="1">
      <alignment horizontal="center" vertical="center"/>
    </xf>
    <xf numFmtId="0" fontId="8" fillId="0" borderId="28" xfId="4" applyFont="1" applyBorder="1" applyAlignment="1">
      <alignment horizontal="center" wrapText="1"/>
    </xf>
    <xf numFmtId="0" fontId="8" fillId="0" borderId="34" xfId="4" applyFont="1" applyBorder="1" applyAlignment="1">
      <alignment horizontal="center" wrapText="1"/>
    </xf>
    <xf numFmtId="0" fontId="8" fillId="0" borderId="25" xfId="4" applyFont="1" applyBorder="1" applyAlignment="1">
      <alignment horizontal="center" wrapText="1"/>
    </xf>
    <xf numFmtId="0" fontId="3" fillId="0" borderId="11" xfId="4" applyFont="1" applyBorder="1" applyAlignment="1">
      <alignment wrapText="1"/>
    </xf>
    <xf numFmtId="0" fontId="3" fillId="0" borderId="11" xfId="4" applyFont="1" applyBorder="1" applyAlignment="1">
      <alignment vertical="justify" wrapText="1"/>
    </xf>
    <xf numFmtId="0" fontId="8" fillId="0" borderId="11" xfId="4" applyFont="1" applyBorder="1" applyAlignment="1">
      <alignment horizontal="left" wrapText="1"/>
    </xf>
    <xf numFmtId="0" fontId="3" fillId="0" borderId="18" xfId="4" applyFont="1" applyBorder="1" applyAlignment="1">
      <alignment vertical="justify" wrapText="1"/>
    </xf>
    <xf numFmtId="0" fontId="3" fillId="0" borderId="35" xfId="4" applyFont="1" applyBorder="1" applyAlignment="1">
      <alignment vertical="justify" wrapText="1"/>
    </xf>
    <xf numFmtId="0" fontId="3" fillId="0" borderId="30" xfId="4" applyFont="1" applyBorder="1" applyAlignment="1">
      <alignment vertical="justify" wrapText="1"/>
    </xf>
  </cellXfs>
  <cellStyles count="6">
    <cellStyle name="xl32" xfId="1" xr:uid="{00000000-0005-0000-0000-000000000000}"/>
    <cellStyle name="Обычный" xfId="0" builtinId="0"/>
    <cellStyle name="Обычный 2 2" xfId="2" xr:uid="{00000000-0005-0000-0000-000002000000}"/>
    <cellStyle name="Обычный 3" xfId="3" xr:uid="{00000000-0005-0000-0000-000003000000}"/>
    <cellStyle name="Обычный_Заимствоания (2014)" xfId="4" xr:uid="{00000000-0005-0000-0000-000004000000}"/>
    <cellStyle name="Обычный_Источники(2013)" xfId="5" xr:uid="{00000000-0005-0000-0000-000005000000}"/>
  </cellStyles>
  <dxfs count="345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92;&#1080;&#1085;/Downloads/&#1055;&#1088;&#1080;&#1083;&#1086;&#1078;&#1077;&#1085;&#1080;&#1103;%205-6%20(&#1080;&#1089;&#1090;&#1086;&#1095;&#1085;&#1080;&#1082;&#1080;%20&#1080;%20&#1079;&#1072;&#1080;&#1084;&#1089;&#1090;&#1074;&#1086;&#1074;&#1072;&#1085;&#1080;&#1103;)&#1041;&#1072;&#107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5"/>
      <sheetName val="Приложение 6"/>
    </sheetNames>
    <sheetDataSet>
      <sheetData sheetId="0">
        <row r="19">
          <cell r="C19">
            <v>-128.5</v>
          </cell>
        </row>
        <row r="53">
          <cell r="C53">
            <v>0</v>
          </cell>
          <cell r="D53">
            <v>0</v>
          </cell>
          <cell r="E53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9"/>
  <sheetViews>
    <sheetView workbookViewId="0">
      <selection activeCell="G8" sqref="G8"/>
    </sheetView>
  </sheetViews>
  <sheetFormatPr defaultRowHeight="12.75" x14ac:dyDescent="0.2"/>
  <cols>
    <col min="1" max="1" width="28.5703125" customWidth="1"/>
    <col min="2" max="2" width="60.5703125" customWidth="1"/>
    <col min="3" max="3" width="11.28515625" customWidth="1"/>
    <col min="4" max="4" width="11.140625" customWidth="1"/>
    <col min="5" max="5" width="12.28515625" customWidth="1"/>
  </cols>
  <sheetData>
    <row r="1" spans="1:5" ht="18.75" x14ac:dyDescent="0.3">
      <c r="A1" s="252"/>
      <c r="B1" s="451" t="s">
        <v>173</v>
      </c>
      <c r="C1" s="451"/>
      <c r="D1" s="451"/>
      <c r="E1" s="451"/>
    </row>
    <row r="2" spans="1:5" ht="18.75" x14ac:dyDescent="0.3">
      <c r="A2" s="253"/>
      <c r="B2" s="451" t="s">
        <v>174</v>
      </c>
      <c r="C2" s="451"/>
      <c r="D2" s="451"/>
      <c r="E2" s="451"/>
    </row>
    <row r="3" spans="1:5" ht="18.75" x14ac:dyDescent="0.3">
      <c r="A3" s="252"/>
      <c r="B3" s="451" t="s">
        <v>114</v>
      </c>
      <c r="C3" s="451"/>
      <c r="D3" s="451"/>
      <c r="E3" s="451"/>
    </row>
    <row r="4" spans="1:5" ht="18.75" x14ac:dyDescent="0.3">
      <c r="A4" s="252"/>
      <c r="B4" s="451" t="s">
        <v>347</v>
      </c>
      <c r="C4" s="451"/>
      <c r="D4" s="451"/>
      <c r="E4" s="451"/>
    </row>
    <row r="5" spans="1:5" ht="18.75" x14ac:dyDescent="0.3">
      <c r="A5" s="252"/>
      <c r="B5" s="451"/>
      <c r="C5" s="451"/>
      <c r="D5" s="451"/>
      <c r="E5" s="451"/>
    </row>
    <row r="6" spans="1:5" ht="18.75" x14ac:dyDescent="0.3">
      <c r="A6" s="252"/>
      <c r="B6" s="350"/>
      <c r="C6" s="350"/>
      <c r="D6" s="350"/>
      <c r="E6" s="350"/>
    </row>
    <row r="7" spans="1:5" ht="18.75" x14ac:dyDescent="0.3">
      <c r="A7" s="252"/>
      <c r="B7" s="350"/>
      <c r="C7" s="350"/>
      <c r="D7" s="350"/>
      <c r="E7" s="350"/>
    </row>
    <row r="8" spans="1:5" x14ac:dyDescent="0.2">
      <c r="A8" s="452" t="s">
        <v>331</v>
      </c>
      <c r="B8" s="452"/>
      <c r="C8" s="452"/>
      <c r="D8" s="452"/>
      <c r="E8" s="452"/>
    </row>
    <row r="9" spans="1:5" x14ac:dyDescent="0.2">
      <c r="A9" s="453"/>
      <c r="B9" s="453"/>
      <c r="C9" s="453"/>
      <c r="D9" s="453"/>
      <c r="E9" s="453"/>
    </row>
    <row r="10" spans="1:5" ht="70.5" customHeight="1" x14ac:dyDescent="0.2">
      <c r="A10" s="188" t="s">
        <v>175</v>
      </c>
      <c r="B10" s="188" t="s">
        <v>176</v>
      </c>
      <c r="C10" s="188" t="s">
        <v>177</v>
      </c>
      <c r="D10" s="188" t="s">
        <v>178</v>
      </c>
      <c r="E10" s="188" t="s">
        <v>332</v>
      </c>
    </row>
    <row r="11" spans="1:5" ht="15.75" x14ac:dyDescent="0.2">
      <c r="A11" s="185">
        <v>1</v>
      </c>
      <c r="B11" s="185">
        <v>2</v>
      </c>
      <c r="C11" s="185"/>
      <c r="D11" s="185"/>
      <c r="E11" s="185"/>
    </row>
    <row r="12" spans="1:5" ht="26.25" customHeight="1" x14ac:dyDescent="0.2">
      <c r="A12" s="361" t="s">
        <v>179</v>
      </c>
      <c r="B12" s="361" t="s">
        <v>180</v>
      </c>
      <c r="C12" s="361">
        <f>C13+C18</f>
        <v>2975.4</v>
      </c>
      <c r="D12" s="361">
        <f>D13+D18</f>
        <v>1332.6000000000001</v>
      </c>
      <c r="E12" s="361">
        <f>E13+E18</f>
        <v>1332.1000000000001</v>
      </c>
    </row>
    <row r="13" spans="1:5" ht="18.75" customHeight="1" x14ac:dyDescent="0.2">
      <c r="A13" s="362" t="s">
        <v>181</v>
      </c>
      <c r="B13" s="362" t="s">
        <v>182</v>
      </c>
      <c r="C13" s="362">
        <f>C14+C15+C16+C17</f>
        <v>1852.6000000000001</v>
      </c>
      <c r="D13" s="362">
        <f>D14+D15+D16+D17</f>
        <v>1235.6000000000001</v>
      </c>
      <c r="E13" s="362">
        <f>E14+E15+E16+E17</f>
        <v>1231.2</v>
      </c>
    </row>
    <row r="14" spans="1:5" ht="21" customHeight="1" x14ac:dyDescent="0.25">
      <c r="A14" s="363" t="s">
        <v>183</v>
      </c>
      <c r="B14" s="364" t="s">
        <v>184</v>
      </c>
      <c r="C14" s="364">
        <v>89.1</v>
      </c>
      <c r="D14" s="364">
        <v>97</v>
      </c>
      <c r="E14" s="364">
        <v>104.7</v>
      </c>
    </row>
    <row r="15" spans="1:5" ht="18.75" customHeight="1" x14ac:dyDescent="0.25">
      <c r="A15" s="363" t="s">
        <v>185</v>
      </c>
      <c r="B15" s="364" t="s">
        <v>186</v>
      </c>
      <c r="C15" s="364">
        <f>1069.9+600</f>
        <v>1669.9</v>
      </c>
      <c r="D15" s="364">
        <v>1061.8</v>
      </c>
      <c r="E15" s="364">
        <v>1049.5999999999999</v>
      </c>
    </row>
    <row r="16" spans="1:5" ht="18.75" customHeight="1" x14ac:dyDescent="0.25">
      <c r="A16" s="363" t="s">
        <v>187</v>
      </c>
      <c r="B16" s="364" t="s">
        <v>188</v>
      </c>
      <c r="C16" s="364">
        <v>74.2</v>
      </c>
      <c r="D16" s="364">
        <v>74.400000000000006</v>
      </c>
      <c r="E16" s="364">
        <v>74.400000000000006</v>
      </c>
    </row>
    <row r="17" spans="1:5" ht="21.75" customHeight="1" x14ac:dyDescent="0.25">
      <c r="A17" s="363" t="s">
        <v>189</v>
      </c>
      <c r="B17" s="365" t="s">
        <v>190</v>
      </c>
      <c r="C17" s="364">
        <v>19.399999999999999</v>
      </c>
      <c r="D17" s="364">
        <v>2.4</v>
      </c>
      <c r="E17" s="364">
        <v>2.5</v>
      </c>
    </row>
    <row r="18" spans="1:5" ht="24.75" customHeight="1" x14ac:dyDescent="0.25">
      <c r="A18" s="366" t="s">
        <v>191</v>
      </c>
      <c r="B18" s="367" t="s">
        <v>192</v>
      </c>
      <c r="C18" s="368">
        <f>C19+C20+C21</f>
        <v>1122.8</v>
      </c>
      <c r="D18" s="368">
        <f>D19</f>
        <v>97</v>
      </c>
      <c r="E18" s="368">
        <f>E19</f>
        <v>100.9</v>
      </c>
    </row>
    <row r="19" spans="1:5" ht="26.25" customHeight="1" x14ac:dyDescent="0.25">
      <c r="A19" s="363" t="s">
        <v>193</v>
      </c>
      <c r="B19" s="364" t="s">
        <v>194</v>
      </c>
      <c r="C19" s="364">
        <v>93.3</v>
      </c>
      <c r="D19" s="364">
        <v>97</v>
      </c>
      <c r="E19" s="364">
        <v>100.9</v>
      </c>
    </row>
    <row r="20" spans="1:5" ht="75" customHeight="1" x14ac:dyDescent="0.25">
      <c r="A20" s="369" t="s">
        <v>195</v>
      </c>
      <c r="B20" s="364" t="s">
        <v>196</v>
      </c>
      <c r="C20" s="364">
        <v>360</v>
      </c>
      <c r="D20" s="364"/>
      <c r="E20" s="364"/>
    </row>
    <row r="21" spans="1:5" ht="30" customHeight="1" x14ac:dyDescent="0.25">
      <c r="A21" s="369" t="s">
        <v>197</v>
      </c>
      <c r="B21" s="364" t="s">
        <v>198</v>
      </c>
      <c r="C21" s="364">
        <v>669.5</v>
      </c>
      <c r="D21" s="364"/>
      <c r="E21" s="364"/>
    </row>
    <row r="22" spans="1:5" ht="53.25" customHeight="1" x14ac:dyDescent="0.25">
      <c r="A22" s="370" t="s">
        <v>199</v>
      </c>
      <c r="B22" s="371" t="s">
        <v>200</v>
      </c>
      <c r="C22" s="372">
        <f>C23+C26+C29+C35+C36</f>
        <v>4649.8999999999996</v>
      </c>
      <c r="D22" s="373">
        <f>D23+D26+D29+D35</f>
        <v>3103.8</v>
      </c>
      <c r="E22" s="372">
        <f>E23+E26+E29+E35</f>
        <v>3125.2</v>
      </c>
    </row>
    <row r="23" spans="1:5" ht="42" customHeight="1" x14ac:dyDescent="0.25">
      <c r="A23" s="374" t="s">
        <v>201</v>
      </c>
      <c r="B23" s="375" t="s">
        <v>202</v>
      </c>
      <c r="C23" s="375">
        <f>C24+C25</f>
        <v>824.6</v>
      </c>
      <c r="D23" s="375">
        <f>D24</f>
        <v>676.9</v>
      </c>
      <c r="E23" s="375">
        <f>E24</f>
        <v>684.1</v>
      </c>
    </row>
    <row r="24" spans="1:5" ht="33.75" customHeight="1" x14ac:dyDescent="0.25">
      <c r="A24" s="376" t="s">
        <v>203</v>
      </c>
      <c r="B24" s="377" t="s">
        <v>204</v>
      </c>
      <c r="C24" s="377">
        <v>824.6</v>
      </c>
      <c r="D24" s="377">
        <v>676.9</v>
      </c>
      <c r="E24" s="377">
        <v>684.1</v>
      </c>
    </row>
    <row r="25" spans="1:5" ht="46.5" customHeight="1" x14ac:dyDescent="0.25">
      <c r="A25" s="376" t="s">
        <v>205</v>
      </c>
      <c r="B25" s="377" t="s">
        <v>206</v>
      </c>
      <c r="C25" s="377"/>
      <c r="D25" s="377"/>
      <c r="E25" s="377"/>
    </row>
    <row r="26" spans="1:5" ht="57" customHeight="1" x14ac:dyDescent="0.25">
      <c r="A26" s="378" t="s">
        <v>207</v>
      </c>
      <c r="B26" s="379" t="s">
        <v>208</v>
      </c>
      <c r="C26" s="379">
        <f>C28+C27</f>
        <v>1250.2</v>
      </c>
      <c r="D26" s="379">
        <f>D28</f>
        <v>200.3</v>
      </c>
      <c r="E26" s="379">
        <f>E28</f>
        <v>200.3</v>
      </c>
    </row>
    <row r="27" spans="1:5" ht="54" customHeight="1" x14ac:dyDescent="0.25">
      <c r="A27" s="380" t="s">
        <v>336</v>
      </c>
      <c r="B27" s="381" t="s">
        <v>209</v>
      </c>
      <c r="C27" s="381">
        <f>1000+49.9</f>
        <v>1049.9000000000001</v>
      </c>
      <c r="D27" s="381"/>
      <c r="E27" s="381"/>
    </row>
    <row r="28" spans="1:5" ht="31.5" customHeight="1" x14ac:dyDescent="0.25">
      <c r="A28" s="376" t="s">
        <v>210</v>
      </c>
      <c r="B28" s="377" t="s">
        <v>211</v>
      </c>
      <c r="C28" s="377">
        <v>200.3</v>
      </c>
      <c r="D28" s="377">
        <v>200.3</v>
      </c>
      <c r="E28" s="377">
        <v>200.3</v>
      </c>
    </row>
    <row r="29" spans="1:5" ht="37.5" customHeight="1" x14ac:dyDescent="0.25">
      <c r="A29" s="382" t="s">
        <v>212</v>
      </c>
      <c r="B29" s="383" t="s">
        <v>213</v>
      </c>
      <c r="C29" s="384">
        <f>C30+C32</f>
        <v>133</v>
      </c>
      <c r="D29" s="384">
        <f>D30+D32</f>
        <v>146.6</v>
      </c>
      <c r="E29" s="384">
        <f>E30+E32</f>
        <v>160.80000000000001</v>
      </c>
    </row>
    <row r="30" spans="1:5" ht="93" customHeight="1" x14ac:dyDescent="0.25">
      <c r="A30" s="385" t="s">
        <v>214</v>
      </c>
      <c r="B30" s="377" t="s">
        <v>215</v>
      </c>
      <c r="C30" s="386">
        <f>C31</f>
        <v>132.1</v>
      </c>
      <c r="D30" s="386">
        <f>D31</f>
        <v>145.69999999999999</v>
      </c>
      <c r="E30" s="386">
        <f>E31</f>
        <v>159.80000000000001</v>
      </c>
    </row>
    <row r="31" spans="1:5" ht="86.25" customHeight="1" x14ac:dyDescent="0.25">
      <c r="A31" s="376" t="s">
        <v>216</v>
      </c>
      <c r="B31" s="377" t="s">
        <v>215</v>
      </c>
      <c r="C31" s="387">
        <v>132.1</v>
      </c>
      <c r="D31" s="377">
        <v>145.69999999999999</v>
      </c>
      <c r="E31" s="377">
        <v>159.80000000000001</v>
      </c>
    </row>
    <row r="32" spans="1:5" ht="50.25" customHeight="1" x14ac:dyDescent="0.25">
      <c r="A32" s="385" t="s">
        <v>217</v>
      </c>
      <c r="B32" s="388" t="s">
        <v>218</v>
      </c>
      <c r="C32" s="386">
        <f>C33</f>
        <v>0.9</v>
      </c>
      <c r="D32" s="386">
        <f>D33</f>
        <v>0.9</v>
      </c>
      <c r="E32" s="386">
        <f>E33</f>
        <v>1</v>
      </c>
    </row>
    <row r="33" spans="1:5" ht="46.5" customHeight="1" x14ac:dyDescent="0.25">
      <c r="A33" s="376" t="s">
        <v>219</v>
      </c>
      <c r="B33" s="377" t="s">
        <v>220</v>
      </c>
      <c r="C33" s="377">
        <v>0.9</v>
      </c>
      <c r="D33" s="377">
        <v>0.9</v>
      </c>
      <c r="E33" s="377">
        <v>1</v>
      </c>
    </row>
    <row r="34" spans="1:5" ht="48.75" customHeight="1" x14ac:dyDescent="0.25">
      <c r="A34" s="376" t="s">
        <v>221</v>
      </c>
      <c r="B34" s="377" t="s">
        <v>222</v>
      </c>
      <c r="C34" s="377"/>
      <c r="D34" s="377"/>
      <c r="E34" s="377"/>
    </row>
    <row r="35" spans="1:5" ht="30.75" customHeight="1" x14ac:dyDescent="0.25">
      <c r="A35" s="389" t="s">
        <v>223</v>
      </c>
      <c r="B35" s="390" t="s">
        <v>224</v>
      </c>
      <c r="C35" s="390">
        <f>SUM(C37:C37+C38)</f>
        <v>2442.1</v>
      </c>
      <c r="D35" s="390">
        <f>SUM(D37:D37)</f>
        <v>2080</v>
      </c>
      <c r="E35" s="390">
        <f>SUM(E37+I36)</f>
        <v>2080</v>
      </c>
    </row>
    <row r="36" spans="1:5" ht="83.25" customHeight="1" x14ac:dyDescent="0.25">
      <c r="A36" s="389" t="s">
        <v>225</v>
      </c>
      <c r="B36" s="390" t="s">
        <v>226</v>
      </c>
      <c r="C36" s="390"/>
      <c r="D36" s="390"/>
      <c r="E36" s="390"/>
    </row>
    <row r="37" spans="1:5" ht="65.25" customHeight="1" x14ac:dyDescent="0.25">
      <c r="A37" s="380" t="s">
        <v>227</v>
      </c>
      <c r="B37" s="381" t="s">
        <v>228</v>
      </c>
      <c r="C37" s="377">
        <v>2412</v>
      </c>
      <c r="D37" s="377">
        <v>2080</v>
      </c>
      <c r="E37" s="377">
        <v>2080</v>
      </c>
    </row>
    <row r="38" spans="1:5" ht="34.5" customHeight="1" x14ac:dyDescent="0.25">
      <c r="A38" s="380" t="s">
        <v>229</v>
      </c>
      <c r="B38" s="381" t="s">
        <v>230</v>
      </c>
      <c r="C38" s="377">
        <v>30.1</v>
      </c>
      <c r="D38" s="377"/>
      <c r="E38" s="377"/>
    </row>
    <row r="39" spans="1:5" ht="16.5" x14ac:dyDescent="0.25">
      <c r="A39" s="370" t="s">
        <v>231</v>
      </c>
      <c r="B39" s="371"/>
      <c r="C39" s="372">
        <f>C22+C12</f>
        <v>7625.2999999999993</v>
      </c>
      <c r="D39" s="371">
        <f>D12+D22</f>
        <v>4436.4000000000005</v>
      </c>
      <c r="E39" s="391">
        <f>E12+E22</f>
        <v>4457.3</v>
      </c>
    </row>
  </sheetData>
  <mergeCells count="6">
    <mergeCell ref="B1:E1"/>
    <mergeCell ref="B2:E2"/>
    <mergeCell ref="B3:E3"/>
    <mergeCell ref="B4:E4"/>
    <mergeCell ref="A8:E9"/>
    <mergeCell ref="B5:E5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1"/>
  <sheetViews>
    <sheetView view="pageBreakPreview" zoomScaleNormal="100" zoomScaleSheetLayoutView="100" workbookViewId="0">
      <selection activeCell="B1" sqref="B1:L1"/>
    </sheetView>
  </sheetViews>
  <sheetFormatPr defaultRowHeight="12.75" x14ac:dyDescent="0.2"/>
  <cols>
    <col min="1" max="1" width="73.140625" customWidth="1"/>
    <col min="2" max="2" width="4.85546875" customWidth="1"/>
    <col min="3" max="3" width="5.5703125" customWidth="1"/>
    <col min="4" max="4" width="5.28515625" customWidth="1"/>
    <col min="5" max="5" width="5" customWidth="1"/>
    <col min="6" max="6" width="6.28515625" customWidth="1"/>
    <col min="7" max="7" width="6.5703125" customWidth="1"/>
    <col min="8" max="8" width="5" customWidth="1"/>
    <col min="9" max="9" width="14.140625" customWidth="1"/>
    <col min="10" max="10" width="2.85546875" hidden="1" customWidth="1"/>
    <col min="11" max="12" width="10.28515625" bestFit="1" customWidth="1"/>
  </cols>
  <sheetData>
    <row r="1" spans="1:12" ht="75.75" customHeight="1" x14ac:dyDescent="0.2">
      <c r="A1" s="4"/>
      <c r="B1" s="460" t="s">
        <v>348</v>
      </c>
      <c r="C1" s="460"/>
      <c r="D1" s="460"/>
      <c r="E1" s="460"/>
      <c r="F1" s="460"/>
      <c r="G1" s="460"/>
      <c r="H1" s="460"/>
      <c r="I1" s="460"/>
      <c r="J1" s="461"/>
      <c r="K1" s="461"/>
      <c r="L1" s="461"/>
    </row>
    <row r="2" spans="1:12" ht="17.25" customHeight="1" x14ac:dyDescent="0.2">
      <c r="A2" s="4"/>
      <c r="B2" s="460" t="s">
        <v>344</v>
      </c>
      <c r="C2" s="460"/>
      <c r="D2" s="460"/>
      <c r="E2" s="460"/>
      <c r="F2" s="460"/>
      <c r="G2" s="460"/>
      <c r="H2" s="460"/>
      <c r="I2" s="460"/>
      <c r="J2" s="461"/>
      <c r="K2" s="461"/>
      <c r="L2" s="461"/>
    </row>
    <row r="3" spans="1:12" ht="13.5" customHeight="1" x14ac:dyDescent="0.2">
      <c r="A3" s="4"/>
      <c r="B3" s="457"/>
      <c r="C3" s="457"/>
      <c r="D3" s="457"/>
      <c r="E3" s="457"/>
      <c r="F3" s="457"/>
      <c r="G3" s="457"/>
      <c r="H3" s="457"/>
      <c r="I3" s="457"/>
    </row>
    <row r="4" spans="1:12" ht="55.5" customHeight="1" x14ac:dyDescent="0.2">
      <c r="A4" s="462" t="s">
        <v>333</v>
      </c>
      <c r="B4" s="463"/>
      <c r="C4" s="463"/>
      <c r="D4" s="463"/>
      <c r="E4" s="463"/>
      <c r="F4" s="463"/>
      <c r="G4" s="463"/>
      <c r="H4" s="463"/>
      <c r="I4" s="463"/>
      <c r="J4" s="461"/>
      <c r="K4" s="461"/>
      <c r="L4" s="461"/>
    </row>
    <row r="5" spans="1:12" ht="13.5" thickBot="1" x14ac:dyDescent="0.25">
      <c r="A5" s="3"/>
      <c r="B5" s="3"/>
      <c r="C5" s="3"/>
      <c r="D5" s="3"/>
      <c r="E5" s="3"/>
      <c r="F5" s="3"/>
      <c r="G5" s="3"/>
      <c r="H5" s="3"/>
      <c r="I5" s="3"/>
      <c r="K5" s="458" t="s">
        <v>58</v>
      </c>
      <c r="L5" s="459"/>
    </row>
    <row r="6" spans="1:12" ht="13.5" thickBot="1" x14ac:dyDescent="0.25">
      <c r="A6" s="5"/>
      <c r="B6" s="6" t="s">
        <v>49</v>
      </c>
      <c r="C6" s="7" t="s">
        <v>50</v>
      </c>
      <c r="D6" s="454" t="s">
        <v>22</v>
      </c>
      <c r="E6" s="455"/>
      <c r="F6" s="455"/>
      <c r="G6" s="456"/>
      <c r="H6" s="7" t="s">
        <v>29</v>
      </c>
      <c r="I6" s="63">
        <v>2024</v>
      </c>
      <c r="J6" s="63">
        <v>2025</v>
      </c>
      <c r="K6" s="63">
        <v>2025</v>
      </c>
      <c r="L6" s="63">
        <v>2026</v>
      </c>
    </row>
    <row r="7" spans="1:12" ht="13.5" thickBot="1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64">
        <v>9</v>
      </c>
      <c r="K7" s="59"/>
      <c r="L7" s="59"/>
    </row>
    <row r="8" spans="1:12" x14ac:dyDescent="0.2">
      <c r="A8" s="392" t="s">
        <v>31</v>
      </c>
      <c r="B8" s="164"/>
      <c r="C8" s="164"/>
      <c r="D8" s="164"/>
      <c r="E8" s="164"/>
      <c r="F8" s="164"/>
      <c r="G8" s="164"/>
      <c r="H8" s="164"/>
      <c r="I8" s="76">
        <f>I9</f>
        <v>8109.0000000000009</v>
      </c>
      <c r="J8" s="76" t="e">
        <f>J9</f>
        <v>#REF!</v>
      </c>
      <c r="K8" s="76">
        <f>K9</f>
        <v>4179.4000000000005</v>
      </c>
      <c r="L8" s="76">
        <f>L9</f>
        <v>4136.1000000000004</v>
      </c>
    </row>
    <row r="9" spans="1:12" x14ac:dyDescent="0.2">
      <c r="A9" s="393" t="s">
        <v>77</v>
      </c>
      <c r="B9" s="68"/>
      <c r="C9" s="68"/>
      <c r="D9" s="68"/>
      <c r="E9" s="68"/>
      <c r="F9" s="68"/>
      <c r="G9" s="68"/>
      <c r="H9" s="394"/>
      <c r="I9" s="131">
        <f>I10+I88+I100+I112+I128+I162+I170</f>
        <v>8109.0000000000009</v>
      </c>
      <c r="J9" s="131" t="e">
        <f>J10+J88+J100+J112+J128+J162+J170+J33</f>
        <v>#REF!</v>
      </c>
      <c r="K9" s="131">
        <f>K10+K88+K100+K112+K128+K162+K170</f>
        <v>4179.4000000000005</v>
      </c>
      <c r="L9" s="131">
        <f>L10+L88+L100+L112+L128+L162+L170</f>
        <v>4136.1000000000004</v>
      </c>
    </row>
    <row r="10" spans="1:12" x14ac:dyDescent="0.2">
      <c r="A10" s="38" t="s">
        <v>40</v>
      </c>
      <c r="B10" s="37" t="s">
        <v>26</v>
      </c>
      <c r="C10" s="37"/>
      <c r="D10" s="37"/>
      <c r="E10" s="37"/>
      <c r="F10" s="37"/>
      <c r="G10" s="37"/>
      <c r="H10" s="395"/>
      <c r="I10" s="130">
        <f>I11+I24+I69+I74+I80</f>
        <v>4041.3</v>
      </c>
      <c r="J10" s="130">
        <f>J11+J24+J73</f>
        <v>1</v>
      </c>
      <c r="K10" s="130">
        <f>K11+K24+K69+K74+K80</f>
        <v>1365.4</v>
      </c>
      <c r="L10" s="130">
        <f>L11+L24+L69+L74+L80</f>
        <v>1300.3</v>
      </c>
    </row>
    <row r="11" spans="1:12" ht="25.5" x14ac:dyDescent="0.2">
      <c r="A11" s="38" t="s">
        <v>9</v>
      </c>
      <c r="B11" s="37" t="s">
        <v>26</v>
      </c>
      <c r="C11" s="37" t="s">
        <v>35</v>
      </c>
      <c r="D11" s="37"/>
      <c r="E11" s="37"/>
      <c r="F11" s="37"/>
      <c r="G11" s="37"/>
      <c r="H11" s="395"/>
      <c r="I11" s="322">
        <f>I12</f>
        <v>583</v>
      </c>
      <c r="J11" s="322">
        <f t="shared" ref="J11:L12" si="0">J12</f>
        <v>0</v>
      </c>
      <c r="K11" s="322">
        <f t="shared" si="0"/>
        <v>290</v>
      </c>
      <c r="L11" s="322">
        <f t="shared" si="0"/>
        <v>240</v>
      </c>
    </row>
    <row r="12" spans="1:12" x14ac:dyDescent="0.2">
      <c r="A12" s="38" t="s">
        <v>64</v>
      </c>
      <c r="B12" s="37" t="s">
        <v>26</v>
      </c>
      <c r="C12" s="37" t="s">
        <v>35</v>
      </c>
      <c r="D12" s="37" t="s">
        <v>66</v>
      </c>
      <c r="E12" s="37"/>
      <c r="F12" s="37"/>
      <c r="G12" s="37"/>
      <c r="H12" s="37"/>
      <c r="I12" s="351">
        <f>I13</f>
        <v>583</v>
      </c>
      <c r="J12" s="351">
        <f t="shared" si="0"/>
        <v>0</v>
      </c>
      <c r="K12" s="351">
        <f t="shared" si="0"/>
        <v>290</v>
      </c>
      <c r="L12" s="351">
        <f t="shared" si="0"/>
        <v>240</v>
      </c>
    </row>
    <row r="13" spans="1:12" x14ac:dyDescent="0.2">
      <c r="A13" s="38" t="s">
        <v>65</v>
      </c>
      <c r="B13" s="37" t="s">
        <v>26</v>
      </c>
      <c r="C13" s="37" t="s">
        <v>35</v>
      </c>
      <c r="D13" s="37" t="s">
        <v>66</v>
      </c>
      <c r="E13" s="37" t="s">
        <v>37</v>
      </c>
      <c r="F13" s="37" t="s">
        <v>14</v>
      </c>
      <c r="G13" s="37"/>
      <c r="H13" s="37"/>
      <c r="I13" s="351">
        <f>I14+I19</f>
        <v>583</v>
      </c>
      <c r="J13" s="351">
        <f>J14+J19</f>
        <v>0</v>
      </c>
      <c r="K13" s="351">
        <f>K14+K19</f>
        <v>290</v>
      </c>
      <c r="L13" s="351">
        <f>L14+L19</f>
        <v>240</v>
      </c>
    </row>
    <row r="14" spans="1:12" x14ac:dyDescent="0.2">
      <c r="A14" s="38" t="s">
        <v>85</v>
      </c>
      <c r="B14" s="37" t="s">
        <v>26</v>
      </c>
      <c r="C14" s="37" t="s">
        <v>35</v>
      </c>
      <c r="D14" s="37" t="s">
        <v>66</v>
      </c>
      <c r="E14" s="37" t="s">
        <v>37</v>
      </c>
      <c r="F14" s="37" t="s">
        <v>14</v>
      </c>
      <c r="G14" s="37" t="s">
        <v>10</v>
      </c>
      <c r="H14" s="37"/>
      <c r="I14" s="351">
        <f>I15</f>
        <v>395</v>
      </c>
      <c r="J14" s="351">
        <f>J17+J18</f>
        <v>0</v>
      </c>
      <c r="K14" s="351">
        <f>K17+K18</f>
        <v>290</v>
      </c>
      <c r="L14" s="351">
        <f>L17+L18</f>
        <v>240</v>
      </c>
    </row>
    <row r="15" spans="1:12" ht="36" x14ac:dyDescent="0.2">
      <c r="A15" s="174" t="s">
        <v>128</v>
      </c>
      <c r="B15" s="37" t="s">
        <v>26</v>
      </c>
      <c r="C15" s="37" t="s">
        <v>35</v>
      </c>
      <c r="D15" s="37" t="s">
        <v>66</v>
      </c>
      <c r="E15" s="37" t="s">
        <v>37</v>
      </c>
      <c r="F15" s="37" t="s">
        <v>14</v>
      </c>
      <c r="G15" s="37" t="s">
        <v>10</v>
      </c>
      <c r="H15" s="37" t="s">
        <v>130</v>
      </c>
      <c r="I15" s="351">
        <f>I16</f>
        <v>395</v>
      </c>
      <c r="J15" s="351">
        <f>J16</f>
        <v>0</v>
      </c>
      <c r="K15" s="351">
        <f>K16</f>
        <v>290</v>
      </c>
      <c r="L15" s="351">
        <f>L16</f>
        <v>240</v>
      </c>
    </row>
    <row r="16" spans="1:12" x14ac:dyDescent="0.2">
      <c r="A16" s="169" t="s">
        <v>129</v>
      </c>
      <c r="B16" s="37" t="s">
        <v>26</v>
      </c>
      <c r="C16" s="37" t="s">
        <v>35</v>
      </c>
      <c r="D16" s="37" t="s">
        <v>66</v>
      </c>
      <c r="E16" s="37" t="s">
        <v>37</v>
      </c>
      <c r="F16" s="37" t="s">
        <v>14</v>
      </c>
      <c r="G16" s="37" t="s">
        <v>10</v>
      </c>
      <c r="H16" s="37" t="s">
        <v>145</v>
      </c>
      <c r="I16" s="351">
        <f>I17+I18</f>
        <v>395</v>
      </c>
      <c r="J16" s="351">
        <f>J17+J18</f>
        <v>0</v>
      </c>
      <c r="K16" s="351">
        <f>K17+K18</f>
        <v>290</v>
      </c>
      <c r="L16" s="351">
        <f>L17+L18</f>
        <v>240</v>
      </c>
    </row>
    <row r="17" spans="1:12" ht="25.5" x14ac:dyDescent="0.2">
      <c r="A17" s="38" t="s">
        <v>67</v>
      </c>
      <c r="B17" s="37" t="s">
        <v>26</v>
      </c>
      <c r="C17" s="37" t="s">
        <v>35</v>
      </c>
      <c r="D17" s="37" t="s">
        <v>66</v>
      </c>
      <c r="E17" s="37" t="s">
        <v>37</v>
      </c>
      <c r="F17" s="37" t="s">
        <v>14</v>
      </c>
      <c r="G17" s="37" t="s">
        <v>10</v>
      </c>
      <c r="H17" s="37" t="s">
        <v>2</v>
      </c>
      <c r="I17" s="351">
        <f>'приложение 3'!J18</f>
        <v>297</v>
      </c>
      <c r="J17" s="351"/>
      <c r="K17" s="351">
        <f>'приложение 3'!K18</f>
        <v>250</v>
      </c>
      <c r="L17" s="351">
        <f>'приложение 3'!L18</f>
        <v>200</v>
      </c>
    </row>
    <row r="18" spans="1:12" ht="24" x14ac:dyDescent="0.2">
      <c r="A18" s="22" t="s">
        <v>23</v>
      </c>
      <c r="B18" s="37" t="s">
        <v>26</v>
      </c>
      <c r="C18" s="37" t="s">
        <v>35</v>
      </c>
      <c r="D18" s="37" t="s">
        <v>66</v>
      </c>
      <c r="E18" s="37" t="s">
        <v>37</v>
      </c>
      <c r="F18" s="37" t="s">
        <v>14</v>
      </c>
      <c r="G18" s="37" t="s">
        <v>10</v>
      </c>
      <c r="H18" s="37" t="s">
        <v>11</v>
      </c>
      <c r="I18" s="351">
        <f>'приложение 3'!J19</f>
        <v>98</v>
      </c>
      <c r="J18" s="351"/>
      <c r="K18" s="351">
        <f>'приложение 3'!K19</f>
        <v>40</v>
      </c>
      <c r="L18" s="351">
        <f>'приложение 3'!L19</f>
        <v>40</v>
      </c>
    </row>
    <row r="19" spans="1:12" ht="24" x14ac:dyDescent="0.2">
      <c r="A19" s="22" t="s">
        <v>86</v>
      </c>
      <c r="B19" s="37" t="s">
        <v>26</v>
      </c>
      <c r="C19" s="37" t="s">
        <v>35</v>
      </c>
      <c r="D19" s="37" t="s">
        <v>66</v>
      </c>
      <c r="E19" s="37" t="s">
        <v>37</v>
      </c>
      <c r="F19" s="37" t="s">
        <v>14</v>
      </c>
      <c r="G19" s="37" t="s">
        <v>117</v>
      </c>
      <c r="H19" s="37"/>
      <c r="I19" s="351">
        <f>I22+I23</f>
        <v>188</v>
      </c>
      <c r="J19" s="351">
        <f>J22+J23</f>
        <v>0</v>
      </c>
      <c r="K19" s="351">
        <f>K22+K23</f>
        <v>0</v>
      </c>
      <c r="L19" s="351">
        <f>L22+L23</f>
        <v>0</v>
      </c>
    </row>
    <row r="20" spans="1:12" ht="36" x14ac:dyDescent="0.2">
      <c r="A20" s="174" t="s">
        <v>128</v>
      </c>
      <c r="B20" s="37" t="s">
        <v>26</v>
      </c>
      <c r="C20" s="37" t="s">
        <v>35</v>
      </c>
      <c r="D20" s="37" t="s">
        <v>66</v>
      </c>
      <c r="E20" s="37" t="s">
        <v>37</v>
      </c>
      <c r="F20" s="37" t="s">
        <v>14</v>
      </c>
      <c r="G20" s="37" t="s">
        <v>117</v>
      </c>
      <c r="H20" s="37" t="s">
        <v>130</v>
      </c>
      <c r="I20" s="351">
        <f>I21</f>
        <v>188</v>
      </c>
      <c r="J20" s="351">
        <f>J21</f>
        <v>0</v>
      </c>
      <c r="K20" s="351">
        <f>K21</f>
        <v>0</v>
      </c>
      <c r="L20" s="351">
        <f>L21</f>
        <v>0</v>
      </c>
    </row>
    <row r="21" spans="1:12" x14ac:dyDescent="0.2">
      <c r="A21" s="169" t="s">
        <v>129</v>
      </c>
      <c r="B21" s="37" t="s">
        <v>26</v>
      </c>
      <c r="C21" s="37" t="s">
        <v>35</v>
      </c>
      <c r="D21" s="37" t="s">
        <v>66</v>
      </c>
      <c r="E21" s="37" t="s">
        <v>37</v>
      </c>
      <c r="F21" s="37" t="s">
        <v>14</v>
      </c>
      <c r="G21" s="37" t="s">
        <v>117</v>
      </c>
      <c r="H21" s="37" t="s">
        <v>145</v>
      </c>
      <c r="I21" s="351">
        <f>I22+I23</f>
        <v>188</v>
      </c>
      <c r="J21" s="351">
        <f>J22+J23</f>
        <v>0</v>
      </c>
      <c r="K21" s="351">
        <f>K22+K23</f>
        <v>0</v>
      </c>
      <c r="L21" s="351">
        <f>L22+L23</f>
        <v>0</v>
      </c>
    </row>
    <row r="22" spans="1:12" ht="25.5" x14ac:dyDescent="0.2">
      <c r="A22" s="38" t="s">
        <v>67</v>
      </c>
      <c r="B22" s="37" t="s">
        <v>26</v>
      </c>
      <c r="C22" s="37" t="s">
        <v>35</v>
      </c>
      <c r="D22" s="37" t="s">
        <v>66</v>
      </c>
      <c r="E22" s="37" t="s">
        <v>37</v>
      </c>
      <c r="F22" s="37" t="s">
        <v>14</v>
      </c>
      <c r="G22" s="37" t="s">
        <v>117</v>
      </c>
      <c r="H22" s="37" t="s">
        <v>2</v>
      </c>
      <c r="I22" s="351">
        <f>'приложение 3'!J23</f>
        <v>150</v>
      </c>
      <c r="J22" s="351"/>
      <c r="K22" s="351">
        <f>'приложение 3'!K23</f>
        <v>0</v>
      </c>
      <c r="L22" s="351">
        <f>'приложение 3'!L23</f>
        <v>0</v>
      </c>
    </row>
    <row r="23" spans="1:12" ht="24" x14ac:dyDescent="0.2">
      <c r="A23" s="22" t="s">
        <v>23</v>
      </c>
      <c r="B23" s="37" t="s">
        <v>26</v>
      </c>
      <c r="C23" s="37" t="s">
        <v>35</v>
      </c>
      <c r="D23" s="37" t="s">
        <v>66</v>
      </c>
      <c r="E23" s="37" t="s">
        <v>37</v>
      </c>
      <c r="F23" s="37" t="s">
        <v>14</v>
      </c>
      <c r="G23" s="37" t="s">
        <v>117</v>
      </c>
      <c r="H23" s="37" t="s">
        <v>11</v>
      </c>
      <c r="I23" s="351">
        <f>'приложение 3'!J24</f>
        <v>38</v>
      </c>
      <c r="J23" s="351"/>
      <c r="K23" s="351">
        <f>'приложение 3'!K24</f>
        <v>0</v>
      </c>
      <c r="L23" s="351">
        <f>'приложение 3'!L24</f>
        <v>0</v>
      </c>
    </row>
    <row r="24" spans="1:12" ht="24" x14ac:dyDescent="0.2">
      <c r="A24" s="396" t="s">
        <v>48</v>
      </c>
      <c r="B24" s="18" t="s">
        <v>26</v>
      </c>
      <c r="C24" s="18" t="s">
        <v>33</v>
      </c>
      <c r="D24" s="18"/>
      <c r="E24" s="18"/>
      <c r="F24" s="18"/>
      <c r="G24" s="18"/>
      <c r="H24" s="18"/>
      <c r="I24" s="129">
        <f>I25+I63</f>
        <v>3431.3</v>
      </c>
      <c r="J24" s="129">
        <f>J25+J63</f>
        <v>0</v>
      </c>
      <c r="K24" s="129">
        <f>K25+K63</f>
        <v>1048.4000000000001</v>
      </c>
      <c r="L24" s="129">
        <f>L25+L63</f>
        <v>1033.3</v>
      </c>
    </row>
    <row r="25" spans="1:12" x14ac:dyDescent="0.2">
      <c r="A25" s="38" t="s">
        <v>64</v>
      </c>
      <c r="B25" s="18" t="s">
        <v>26</v>
      </c>
      <c r="C25" s="18" t="s">
        <v>33</v>
      </c>
      <c r="D25" s="18" t="s">
        <v>66</v>
      </c>
      <c r="E25" s="18"/>
      <c r="F25" s="18"/>
      <c r="G25" s="18"/>
      <c r="H25" s="18"/>
      <c r="I25" s="83">
        <f>I26+I49</f>
        <v>3430.4</v>
      </c>
      <c r="J25" s="83">
        <f>J26+J49</f>
        <v>0</v>
      </c>
      <c r="K25" s="83">
        <f>K26+K49</f>
        <v>1047.5</v>
      </c>
      <c r="L25" s="83">
        <f>L26+L49</f>
        <v>1032.3</v>
      </c>
    </row>
    <row r="26" spans="1:12" x14ac:dyDescent="0.2">
      <c r="A26" s="25" t="s">
        <v>59</v>
      </c>
      <c r="B26" s="18" t="s">
        <v>26</v>
      </c>
      <c r="C26" s="18" t="s">
        <v>33</v>
      </c>
      <c r="D26" s="37" t="s">
        <v>66</v>
      </c>
      <c r="E26" s="37" t="s">
        <v>37</v>
      </c>
      <c r="F26" s="37"/>
      <c r="G26" s="18"/>
      <c r="H26" s="18"/>
      <c r="I26" s="83">
        <f>I27</f>
        <v>2618.4</v>
      </c>
      <c r="J26" s="83">
        <f>J27</f>
        <v>0</v>
      </c>
      <c r="K26" s="83">
        <f>K27</f>
        <v>1047.5</v>
      </c>
      <c r="L26" s="83">
        <f>L27</f>
        <v>1032.3</v>
      </c>
    </row>
    <row r="27" spans="1:12" ht="24" x14ac:dyDescent="0.2">
      <c r="A27" s="25" t="s">
        <v>44</v>
      </c>
      <c r="B27" s="18" t="s">
        <v>26</v>
      </c>
      <c r="C27" s="18" t="s">
        <v>33</v>
      </c>
      <c r="D27" s="37" t="s">
        <v>66</v>
      </c>
      <c r="E27" s="37" t="s">
        <v>37</v>
      </c>
      <c r="F27" s="37" t="s">
        <v>14</v>
      </c>
      <c r="G27" s="18"/>
      <c r="H27" s="18"/>
      <c r="I27" s="83">
        <f>I28+I33</f>
        <v>2618.4</v>
      </c>
      <c r="J27" s="83">
        <f>J31+J32</f>
        <v>0</v>
      </c>
      <c r="K27" s="83">
        <f>K28+K33</f>
        <v>1047.5</v>
      </c>
      <c r="L27" s="83">
        <f>L28+L33</f>
        <v>1032.3</v>
      </c>
    </row>
    <row r="28" spans="1:12" x14ac:dyDescent="0.2">
      <c r="A28" s="174" t="s">
        <v>150</v>
      </c>
      <c r="B28" s="18" t="s">
        <v>26</v>
      </c>
      <c r="C28" s="18" t="s">
        <v>33</v>
      </c>
      <c r="D28" s="37" t="s">
        <v>66</v>
      </c>
      <c r="E28" s="37" t="s">
        <v>37</v>
      </c>
      <c r="F28" s="37" t="s">
        <v>14</v>
      </c>
      <c r="G28" s="18" t="s">
        <v>3</v>
      </c>
      <c r="H28" s="18"/>
      <c r="I28" s="83">
        <f>I29</f>
        <v>1616.8</v>
      </c>
      <c r="J28" s="83">
        <f t="shared" ref="J28:L29" si="1">J29</f>
        <v>0</v>
      </c>
      <c r="K28" s="83">
        <f t="shared" si="1"/>
        <v>861.5</v>
      </c>
      <c r="L28" s="83">
        <f t="shared" si="1"/>
        <v>781</v>
      </c>
    </row>
    <row r="29" spans="1:12" ht="36" x14ac:dyDescent="0.2">
      <c r="A29" s="174" t="s">
        <v>128</v>
      </c>
      <c r="B29" s="18" t="s">
        <v>26</v>
      </c>
      <c r="C29" s="18" t="s">
        <v>33</v>
      </c>
      <c r="D29" s="37" t="s">
        <v>66</v>
      </c>
      <c r="E29" s="37" t="s">
        <v>37</v>
      </c>
      <c r="F29" s="37" t="s">
        <v>14</v>
      </c>
      <c r="G29" s="18" t="s">
        <v>3</v>
      </c>
      <c r="H29" s="18" t="s">
        <v>130</v>
      </c>
      <c r="I29" s="83">
        <f>I30</f>
        <v>1616.8</v>
      </c>
      <c r="J29" s="83">
        <f t="shared" si="1"/>
        <v>0</v>
      </c>
      <c r="K29" s="83">
        <f t="shared" si="1"/>
        <v>861.5</v>
      </c>
      <c r="L29" s="83">
        <f t="shared" si="1"/>
        <v>781</v>
      </c>
    </row>
    <row r="30" spans="1:12" x14ac:dyDescent="0.2">
      <c r="A30" s="169" t="s">
        <v>129</v>
      </c>
      <c r="B30" s="18" t="s">
        <v>26</v>
      </c>
      <c r="C30" s="18" t="s">
        <v>33</v>
      </c>
      <c r="D30" s="37" t="s">
        <v>66</v>
      </c>
      <c r="E30" s="37" t="s">
        <v>37</v>
      </c>
      <c r="F30" s="37" t="s">
        <v>14</v>
      </c>
      <c r="G30" s="18" t="s">
        <v>3</v>
      </c>
      <c r="H30" s="18" t="s">
        <v>145</v>
      </c>
      <c r="I30" s="83">
        <f>I31+I32</f>
        <v>1616.8</v>
      </c>
      <c r="J30" s="83">
        <f>J31+J32</f>
        <v>0</v>
      </c>
      <c r="K30" s="83">
        <f>K31+K32</f>
        <v>861.5</v>
      </c>
      <c r="L30" s="83">
        <f>L31+L32</f>
        <v>781</v>
      </c>
    </row>
    <row r="31" spans="1:12" ht="24" x14ac:dyDescent="0.2">
      <c r="A31" s="25" t="s">
        <v>23</v>
      </c>
      <c r="B31" s="18" t="s">
        <v>26</v>
      </c>
      <c r="C31" s="18" t="s">
        <v>33</v>
      </c>
      <c r="D31" s="37" t="s">
        <v>66</v>
      </c>
      <c r="E31" s="37" t="s">
        <v>37</v>
      </c>
      <c r="F31" s="37" t="s">
        <v>14</v>
      </c>
      <c r="G31" s="18" t="s">
        <v>3</v>
      </c>
      <c r="H31" s="18" t="s">
        <v>2</v>
      </c>
      <c r="I31" s="83">
        <f>'приложение 3'!J32</f>
        <v>1058.5</v>
      </c>
      <c r="J31" s="351"/>
      <c r="K31" s="83">
        <f>'приложение 3'!K32</f>
        <v>681.5</v>
      </c>
      <c r="L31" s="83">
        <f>'приложение 3'!L32</f>
        <v>642</v>
      </c>
    </row>
    <row r="32" spans="1:12" ht="24" x14ac:dyDescent="0.2">
      <c r="A32" s="25" t="s">
        <v>52</v>
      </c>
      <c r="B32" s="18" t="s">
        <v>26</v>
      </c>
      <c r="C32" s="18" t="s">
        <v>33</v>
      </c>
      <c r="D32" s="37" t="s">
        <v>66</v>
      </c>
      <c r="E32" s="37" t="s">
        <v>37</v>
      </c>
      <c r="F32" s="37" t="s">
        <v>14</v>
      </c>
      <c r="G32" s="18" t="s">
        <v>3</v>
      </c>
      <c r="H32" s="18" t="s">
        <v>11</v>
      </c>
      <c r="I32" s="83">
        <f>'приложение 3'!J33</f>
        <v>558.29999999999995</v>
      </c>
      <c r="J32" s="351"/>
      <c r="K32" s="83">
        <f>'приложение 3'!K33</f>
        <v>180</v>
      </c>
      <c r="L32" s="83">
        <f>'приложение 3'!L33</f>
        <v>139</v>
      </c>
    </row>
    <row r="33" spans="1:12" x14ac:dyDescent="0.2">
      <c r="A33" s="25" t="s">
        <v>60</v>
      </c>
      <c r="B33" s="18" t="s">
        <v>26</v>
      </c>
      <c r="C33" s="18" t="s">
        <v>33</v>
      </c>
      <c r="D33" s="37" t="s">
        <v>66</v>
      </c>
      <c r="E33" s="37" t="s">
        <v>37</v>
      </c>
      <c r="F33" s="37" t="s">
        <v>14</v>
      </c>
      <c r="G33" s="18" t="s">
        <v>0</v>
      </c>
      <c r="H33" s="18"/>
      <c r="I33" s="83">
        <f>I37+I42+I34</f>
        <v>1001.6</v>
      </c>
      <c r="J33" s="83">
        <f>J39+J46+J47+J48+J44+J40</f>
        <v>2</v>
      </c>
      <c r="K33" s="83">
        <f t="shared" ref="K33:L33" si="2">K37+K42+K34</f>
        <v>186</v>
      </c>
      <c r="L33" s="83">
        <f t="shared" si="2"/>
        <v>251.3</v>
      </c>
    </row>
    <row r="34" spans="1:12" ht="38.25" x14ac:dyDescent="0.2">
      <c r="A34" s="169" t="s">
        <v>128</v>
      </c>
      <c r="B34" s="18" t="s">
        <v>26</v>
      </c>
      <c r="C34" s="18" t="s">
        <v>33</v>
      </c>
      <c r="D34" s="37" t="s">
        <v>66</v>
      </c>
      <c r="E34" s="37" t="s">
        <v>37</v>
      </c>
      <c r="F34" s="37" t="s">
        <v>14</v>
      </c>
      <c r="G34" s="18" t="s">
        <v>0</v>
      </c>
      <c r="H34" s="18" t="s">
        <v>130</v>
      </c>
      <c r="I34" s="83">
        <f>I35</f>
        <v>19.2</v>
      </c>
      <c r="J34" s="83"/>
      <c r="K34" s="83">
        <f t="shared" ref="K34:L35" si="3">K35</f>
        <v>0</v>
      </c>
      <c r="L34" s="83">
        <f t="shared" si="3"/>
        <v>0</v>
      </c>
    </row>
    <row r="35" spans="1:12" x14ac:dyDescent="0.2">
      <c r="A35" s="169" t="s">
        <v>129</v>
      </c>
      <c r="B35" s="18" t="s">
        <v>26</v>
      </c>
      <c r="C35" s="18" t="s">
        <v>33</v>
      </c>
      <c r="D35" s="37" t="s">
        <v>66</v>
      </c>
      <c r="E35" s="37" t="s">
        <v>37</v>
      </c>
      <c r="F35" s="37" t="s">
        <v>14</v>
      </c>
      <c r="G35" s="18" t="s">
        <v>0</v>
      </c>
      <c r="H35" s="18" t="s">
        <v>145</v>
      </c>
      <c r="I35" s="83">
        <f>I36</f>
        <v>19.2</v>
      </c>
      <c r="J35" s="83"/>
      <c r="K35" s="83">
        <f t="shared" si="3"/>
        <v>0</v>
      </c>
      <c r="L35" s="83">
        <f t="shared" si="3"/>
        <v>0</v>
      </c>
    </row>
    <row r="36" spans="1:12" ht="24" x14ac:dyDescent="0.2">
      <c r="A36" s="138" t="s">
        <v>24</v>
      </c>
      <c r="B36" s="18" t="s">
        <v>26</v>
      </c>
      <c r="C36" s="18" t="s">
        <v>33</v>
      </c>
      <c r="D36" s="37" t="s">
        <v>66</v>
      </c>
      <c r="E36" s="37" t="s">
        <v>37</v>
      </c>
      <c r="F36" s="37" t="s">
        <v>14</v>
      </c>
      <c r="G36" s="18" t="s">
        <v>0</v>
      </c>
      <c r="H36" s="18" t="s">
        <v>20</v>
      </c>
      <c r="I36" s="83">
        <f>'приложение 3'!J37</f>
        <v>19.2</v>
      </c>
      <c r="J36" s="83"/>
      <c r="K36" s="83">
        <f>'приложение 3'!L37</f>
        <v>0</v>
      </c>
      <c r="L36" s="83">
        <f>'приложение 3'!M37</f>
        <v>0</v>
      </c>
    </row>
    <row r="37" spans="1:12" ht="24" x14ac:dyDescent="0.2">
      <c r="A37" s="174" t="s">
        <v>139</v>
      </c>
      <c r="B37" s="18" t="s">
        <v>26</v>
      </c>
      <c r="C37" s="18" t="s">
        <v>33</v>
      </c>
      <c r="D37" s="37" t="s">
        <v>66</v>
      </c>
      <c r="E37" s="37" t="s">
        <v>37</v>
      </c>
      <c r="F37" s="37" t="s">
        <v>14</v>
      </c>
      <c r="G37" s="18" t="s">
        <v>0</v>
      </c>
      <c r="H37" s="18" t="s">
        <v>131</v>
      </c>
      <c r="I37" s="83">
        <f>I38</f>
        <v>955</v>
      </c>
      <c r="J37" s="83">
        <f>J38</f>
        <v>100</v>
      </c>
      <c r="K37" s="83">
        <f>K38</f>
        <v>130</v>
      </c>
      <c r="L37" s="83">
        <f>L38</f>
        <v>231.20000000000002</v>
      </c>
    </row>
    <row r="38" spans="1:12" ht="24" x14ac:dyDescent="0.2">
      <c r="A38" s="174" t="s">
        <v>151</v>
      </c>
      <c r="B38" s="18" t="s">
        <v>26</v>
      </c>
      <c r="C38" s="18" t="s">
        <v>33</v>
      </c>
      <c r="D38" s="37" t="s">
        <v>66</v>
      </c>
      <c r="E38" s="37" t="s">
        <v>37</v>
      </c>
      <c r="F38" s="37" t="s">
        <v>14</v>
      </c>
      <c r="G38" s="18" t="s">
        <v>0</v>
      </c>
      <c r="H38" s="18" t="s">
        <v>132</v>
      </c>
      <c r="I38" s="83">
        <f>I39+I40+I41</f>
        <v>955</v>
      </c>
      <c r="J38" s="83">
        <f>J39+J40+J41</f>
        <v>100</v>
      </c>
      <c r="K38" s="83">
        <f>K39+K40+K41</f>
        <v>130</v>
      </c>
      <c r="L38" s="83">
        <f>L39+L40+L41</f>
        <v>231.20000000000002</v>
      </c>
    </row>
    <row r="39" spans="1:12" x14ac:dyDescent="0.2">
      <c r="A39" s="25" t="s">
        <v>120</v>
      </c>
      <c r="B39" s="18" t="s">
        <v>26</v>
      </c>
      <c r="C39" s="18" t="s">
        <v>33</v>
      </c>
      <c r="D39" s="37" t="s">
        <v>66</v>
      </c>
      <c r="E39" s="37" t="s">
        <v>37</v>
      </c>
      <c r="F39" s="37" t="s">
        <v>14</v>
      </c>
      <c r="G39" s="18" t="s">
        <v>0</v>
      </c>
      <c r="H39" s="18" t="s">
        <v>45</v>
      </c>
      <c r="I39" s="83">
        <f>'приложение 3'!J40</f>
        <v>740</v>
      </c>
      <c r="J39" s="351"/>
      <c r="K39" s="83">
        <f>'приложение 3'!K40+10</f>
        <v>30</v>
      </c>
      <c r="L39" s="83">
        <f>'приложение 3'!L40</f>
        <v>198.3</v>
      </c>
    </row>
    <row r="40" spans="1:12" ht="36" x14ac:dyDescent="0.2">
      <c r="A40" s="25" t="s">
        <v>72</v>
      </c>
      <c r="B40" s="18" t="s">
        <v>26</v>
      </c>
      <c r="C40" s="18" t="s">
        <v>33</v>
      </c>
      <c r="D40" s="37" t="s">
        <v>66</v>
      </c>
      <c r="E40" s="37" t="s">
        <v>37</v>
      </c>
      <c r="F40" s="37" t="s">
        <v>14</v>
      </c>
      <c r="G40" s="18" t="s">
        <v>0</v>
      </c>
      <c r="H40" s="18" t="s">
        <v>73</v>
      </c>
      <c r="I40" s="83">
        <f>'приложение 3'!J41</f>
        <v>0</v>
      </c>
      <c r="J40" s="83">
        <f>'приложение 3'!K41</f>
        <v>0</v>
      </c>
      <c r="K40" s="83">
        <f>'приложение 3'!L41</f>
        <v>0</v>
      </c>
      <c r="L40" s="83">
        <f>'приложение 3'!M41</f>
        <v>0</v>
      </c>
    </row>
    <row r="41" spans="1:12" x14ac:dyDescent="0.2">
      <c r="A41" s="170" t="s">
        <v>163</v>
      </c>
      <c r="B41" s="18" t="s">
        <v>26</v>
      </c>
      <c r="C41" s="18" t="s">
        <v>33</v>
      </c>
      <c r="D41" s="37" t="s">
        <v>66</v>
      </c>
      <c r="E41" s="37" t="s">
        <v>37</v>
      </c>
      <c r="F41" s="37" t="s">
        <v>14</v>
      </c>
      <c r="G41" s="18" t="s">
        <v>0</v>
      </c>
      <c r="H41" s="18" t="s">
        <v>162</v>
      </c>
      <c r="I41" s="83">
        <f>'приложение 3'!J42</f>
        <v>215</v>
      </c>
      <c r="J41" s="83">
        <f>'приложение 3'!K42</f>
        <v>100</v>
      </c>
      <c r="K41" s="83">
        <f>'приложение 3'!K42</f>
        <v>100</v>
      </c>
      <c r="L41" s="83">
        <f>'приложение 3'!L42</f>
        <v>32.900000000000006</v>
      </c>
    </row>
    <row r="42" spans="1:12" x14ac:dyDescent="0.2">
      <c r="A42" s="174" t="s">
        <v>133</v>
      </c>
      <c r="B42" s="18" t="s">
        <v>26</v>
      </c>
      <c r="C42" s="18" t="s">
        <v>33</v>
      </c>
      <c r="D42" s="18" t="s">
        <v>66</v>
      </c>
      <c r="E42" s="18" t="s">
        <v>37</v>
      </c>
      <c r="F42" s="18" t="s">
        <v>14</v>
      </c>
      <c r="G42" s="18" t="s">
        <v>0</v>
      </c>
      <c r="H42" s="18" t="s">
        <v>135</v>
      </c>
      <c r="I42" s="83">
        <f>I43+I45</f>
        <v>27.4</v>
      </c>
      <c r="J42" s="83">
        <f>J43+J45</f>
        <v>2</v>
      </c>
      <c r="K42" s="83">
        <f>K43+K45</f>
        <v>56</v>
      </c>
      <c r="L42" s="83">
        <f>L43+L45</f>
        <v>20.100000000000001</v>
      </c>
    </row>
    <row r="43" spans="1:12" x14ac:dyDescent="0.2">
      <c r="A43" s="174" t="s">
        <v>138</v>
      </c>
      <c r="B43" s="18" t="s">
        <v>26</v>
      </c>
      <c r="C43" s="18" t="s">
        <v>33</v>
      </c>
      <c r="D43" s="18" t="s">
        <v>66</v>
      </c>
      <c r="E43" s="18" t="s">
        <v>37</v>
      </c>
      <c r="F43" s="18" t="s">
        <v>14</v>
      </c>
      <c r="G43" s="18" t="s">
        <v>0</v>
      </c>
      <c r="H43" s="18" t="s">
        <v>136</v>
      </c>
      <c r="I43" s="83">
        <f>I44</f>
        <v>2</v>
      </c>
      <c r="J43" s="83">
        <f>J44</f>
        <v>2</v>
      </c>
      <c r="K43" s="83">
        <f>K44</f>
        <v>2</v>
      </c>
      <c r="L43" s="83">
        <f>L44</f>
        <v>1</v>
      </c>
    </row>
    <row r="44" spans="1:12" ht="21" customHeight="1" x14ac:dyDescent="0.2">
      <c r="A44" s="25" t="s">
        <v>124</v>
      </c>
      <c r="B44" s="18" t="s">
        <v>26</v>
      </c>
      <c r="C44" s="18" t="s">
        <v>33</v>
      </c>
      <c r="D44" s="18" t="s">
        <v>66</v>
      </c>
      <c r="E44" s="18" t="s">
        <v>37</v>
      </c>
      <c r="F44" s="18" t="s">
        <v>14</v>
      </c>
      <c r="G44" s="18" t="s">
        <v>0</v>
      </c>
      <c r="H44" s="18" t="s">
        <v>123</v>
      </c>
      <c r="I44" s="83">
        <f>'приложение 3'!J45</f>
        <v>2</v>
      </c>
      <c r="J44" s="83">
        <f>'приложение 3'!K45</f>
        <v>2</v>
      </c>
      <c r="K44" s="83">
        <f>'приложение 3'!K45</f>
        <v>2</v>
      </c>
      <c r="L44" s="83">
        <f>'приложение 3'!L45</f>
        <v>1</v>
      </c>
    </row>
    <row r="45" spans="1:12" ht="21" customHeight="1" x14ac:dyDescent="0.2">
      <c r="A45" s="174" t="s">
        <v>134</v>
      </c>
      <c r="B45" s="18" t="s">
        <v>26</v>
      </c>
      <c r="C45" s="18" t="s">
        <v>33</v>
      </c>
      <c r="D45" s="18" t="s">
        <v>66</v>
      </c>
      <c r="E45" s="18" t="s">
        <v>37</v>
      </c>
      <c r="F45" s="18" t="s">
        <v>14</v>
      </c>
      <c r="G45" s="18" t="s">
        <v>0</v>
      </c>
      <c r="H45" s="18" t="s">
        <v>137</v>
      </c>
      <c r="I45" s="83">
        <f>I46+I47+I48</f>
        <v>25.4</v>
      </c>
      <c r="J45" s="83">
        <f>J46+J47+J48</f>
        <v>0</v>
      </c>
      <c r="K45" s="83">
        <f>K46+K47+K48</f>
        <v>54</v>
      </c>
      <c r="L45" s="83">
        <f>L46+L47+L48</f>
        <v>19.100000000000001</v>
      </c>
    </row>
    <row r="46" spans="1:12" x14ac:dyDescent="0.2">
      <c r="A46" s="25" t="s">
        <v>4</v>
      </c>
      <c r="B46" s="18" t="s">
        <v>26</v>
      </c>
      <c r="C46" s="18" t="s">
        <v>33</v>
      </c>
      <c r="D46" s="18" t="s">
        <v>66</v>
      </c>
      <c r="E46" s="18" t="s">
        <v>37</v>
      </c>
      <c r="F46" s="18" t="s">
        <v>14</v>
      </c>
      <c r="G46" s="18" t="s">
        <v>0</v>
      </c>
      <c r="H46" s="18" t="s">
        <v>46</v>
      </c>
      <c r="I46" s="83">
        <f>'приложение 3'!J47</f>
        <v>10.1</v>
      </c>
      <c r="J46" s="351"/>
      <c r="K46" s="351">
        <f>'приложение 3'!K47</f>
        <v>15</v>
      </c>
      <c r="L46" s="351">
        <f>'приложение 3'!L47</f>
        <v>9.1</v>
      </c>
    </row>
    <row r="47" spans="1:12" x14ac:dyDescent="0.2">
      <c r="A47" s="25" t="s">
        <v>5</v>
      </c>
      <c r="B47" s="18" t="s">
        <v>26</v>
      </c>
      <c r="C47" s="18" t="s">
        <v>33</v>
      </c>
      <c r="D47" s="18" t="s">
        <v>66</v>
      </c>
      <c r="E47" s="18" t="s">
        <v>37</v>
      </c>
      <c r="F47" s="18" t="s">
        <v>14</v>
      </c>
      <c r="G47" s="18" t="s">
        <v>0</v>
      </c>
      <c r="H47" s="18" t="s">
        <v>47</v>
      </c>
      <c r="I47" s="83">
        <f>'приложение 3'!J48</f>
        <v>9.3000000000000007</v>
      </c>
      <c r="J47" s="351"/>
      <c r="K47" s="83">
        <f>'приложение 3'!K48</f>
        <v>10</v>
      </c>
      <c r="L47" s="83">
        <f>'приложение 3'!L48</f>
        <v>10</v>
      </c>
    </row>
    <row r="48" spans="1:12" x14ac:dyDescent="0.2">
      <c r="A48" s="25" t="s">
        <v>54</v>
      </c>
      <c r="B48" s="18" t="s">
        <v>26</v>
      </c>
      <c r="C48" s="18" t="s">
        <v>33</v>
      </c>
      <c r="D48" s="18" t="s">
        <v>66</v>
      </c>
      <c r="E48" s="18" t="s">
        <v>37</v>
      </c>
      <c r="F48" s="18" t="s">
        <v>14</v>
      </c>
      <c r="G48" s="18" t="s">
        <v>0</v>
      </c>
      <c r="H48" s="18" t="s">
        <v>1</v>
      </c>
      <c r="I48" s="83">
        <f>'приложение 3'!J49</f>
        <v>6</v>
      </c>
      <c r="J48" s="351"/>
      <c r="K48" s="351">
        <f>'приложение 3'!K49</f>
        <v>29</v>
      </c>
      <c r="L48" s="351">
        <f>'приложение 3'!L49</f>
        <v>0</v>
      </c>
    </row>
    <row r="49" spans="1:12" ht="24" x14ac:dyDescent="0.2">
      <c r="A49" s="25" t="s">
        <v>86</v>
      </c>
      <c r="B49" s="18" t="s">
        <v>26</v>
      </c>
      <c r="C49" s="18" t="s">
        <v>33</v>
      </c>
      <c r="D49" s="37" t="s">
        <v>66</v>
      </c>
      <c r="E49" s="37" t="s">
        <v>37</v>
      </c>
      <c r="F49" s="37" t="s">
        <v>14</v>
      </c>
      <c r="G49" s="18" t="s">
        <v>117</v>
      </c>
      <c r="H49" s="18"/>
      <c r="I49" s="83">
        <f>I50+I55+I59</f>
        <v>812</v>
      </c>
      <c r="J49" s="83">
        <f t="shared" ref="J49:L50" si="4">J50</f>
        <v>0</v>
      </c>
      <c r="K49" s="83">
        <f>K50+K55+K59</f>
        <v>0</v>
      </c>
      <c r="L49" s="83">
        <f>L50+L55+L59</f>
        <v>0</v>
      </c>
    </row>
    <row r="50" spans="1:12" ht="36" x14ac:dyDescent="0.2">
      <c r="A50" s="174" t="s">
        <v>128</v>
      </c>
      <c r="B50" s="18" t="s">
        <v>26</v>
      </c>
      <c r="C50" s="18" t="s">
        <v>33</v>
      </c>
      <c r="D50" s="37" t="s">
        <v>66</v>
      </c>
      <c r="E50" s="37" t="s">
        <v>37</v>
      </c>
      <c r="F50" s="37" t="s">
        <v>14</v>
      </c>
      <c r="G50" s="37" t="s">
        <v>117</v>
      </c>
      <c r="H50" s="37" t="s">
        <v>130</v>
      </c>
      <c r="I50" s="83">
        <f>I51</f>
        <v>812</v>
      </c>
      <c r="J50" s="83">
        <f t="shared" si="4"/>
        <v>0</v>
      </c>
      <c r="K50" s="83">
        <f t="shared" si="4"/>
        <v>0</v>
      </c>
      <c r="L50" s="83">
        <f t="shared" si="4"/>
        <v>0</v>
      </c>
    </row>
    <row r="51" spans="1:12" x14ac:dyDescent="0.2">
      <c r="A51" s="169" t="s">
        <v>129</v>
      </c>
      <c r="B51" s="18" t="s">
        <v>26</v>
      </c>
      <c r="C51" s="18" t="s">
        <v>33</v>
      </c>
      <c r="D51" s="37" t="s">
        <v>66</v>
      </c>
      <c r="E51" s="37" t="s">
        <v>37</v>
      </c>
      <c r="F51" s="37" t="s">
        <v>14</v>
      </c>
      <c r="G51" s="37" t="s">
        <v>117</v>
      </c>
      <c r="H51" s="37" t="s">
        <v>145</v>
      </c>
      <c r="I51" s="83">
        <f>I52+I53+I54</f>
        <v>812</v>
      </c>
      <c r="J51" s="83">
        <f>J52+J53+J54+J57+J58+J61+J62</f>
        <v>0</v>
      </c>
      <c r="K51" s="83">
        <f>K52+K53+K54</f>
        <v>0</v>
      </c>
      <c r="L51" s="83">
        <f>L52+L53+L54</f>
        <v>0</v>
      </c>
    </row>
    <row r="52" spans="1:12" ht="24" x14ac:dyDescent="0.2">
      <c r="A52" s="25" t="s">
        <v>23</v>
      </c>
      <c r="B52" s="18" t="s">
        <v>26</v>
      </c>
      <c r="C52" s="18" t="s">
        <v>33</v>
      </c>
      <c r="D52" s="37" t="s">
        <v>66</v>
      </c>
      <c r="E52" s="37" t="s">
        <v>37</v>
      </c>
      <c r="F52" s="37" t="s">
        <v>14</v>
      </c>
      <c r="G52" s="37" t="s">
        <v>117</v>
      </c>
      <c r="H52" s="37" t="s">
        <v>2</v>
      </c>
      <c r="I52" s="83">
        <f>'приложение 3'!J53</f>
        <v>760</v>
      </c>
      <c r="J52" s="351"/>
      <c r="K52" s="351">
        <f>'приложение 3'!K53</f>
        <v>0</v>
      </c>
      <c r="L52" s="351">
        <f>'приложение 3'!L53</f>
        <v>0</v>
      </c>
    </row>
    <row r="53" spans="1:12" ht="24" x14ac:dyDescent="0.2">
      <c r="A53" s="138" t="s">
        <v>24</v>
      </c>
      <c r="B53" s="18" t="s">
        <v>26</v>
      </c>
      <c r="C53" s="18" t="s">
        <v>33</v>
      </c>
      <c r="D53" s="37" t="s">
        <v>66</v>
      </c>
      <c r="E53" s="37" t="s">
        <v>37</v>
      </c>
      <c r="F53" s="37" t="s">
        <v>14</v>
      </c>
      <c r="G53" s="37" t="s">
        <v>117</v>
      </c>
      <c r="H53" s="37" t="s">
        <v>20</v>
      </c>
      <c r="I53" s="83">
        <f>'приложение 3'!J54</f>
        <v>0</v>
      </c>
      <c r="J53" s="351"/>
      <c r="K53" s="351">
        <f>'приложение 3'!K54</f>
        <v>0</v>
      </c>
      <c r="L53" s="351">
        <f>'приложение 3'!L54</f>
        <v>0</v>
      </c>
    </row>
    <row r="54" spans="1:12" ht="24" x14ac:dyDescent="0.2">
      <c r="A54" s="25" t="s">
        <v>52</v>
      </c>
      <c r="B54" s="18" t="s">
        <v>26</v>
      </c>
      <c r="C54" s="18" t="s">
        <v>33</v>
      </c>
      <c r="D54" s="37" t="s">
        <v>66</v>
      </c>
      <c r="E54" s="37" t="s">
        <v>37</v>
      </c>
      <c r="F54" s="37" t="s">
        <v>14</v>
      </c>
      <c r="G54" s="37" t="s">
        <v>117</v>
      </c>
      <c r="H54" s="18" t="s">
        <v>11</v>
      </c>
      <c r="I54" s="83">
        <f>'приложение 3'!J55</f>
        <v>52</v>
      </c>
      <c r="J54" s="351"/>
      <c r="K54" s="351">
        <f>'приложение 3'!K55</f>
        <v>0</v>
      </c>
      <c r="L54" s="351">
        <f>'приложение 3'!L55</f>
        <v>0</v>
      </c>
    </row>
    <row r="55" spans="1:12" ht="24" x14ac:dyDescent="0.2">
      <c r="A55" s="174" t="s">
        <v>139</v>
      </c>
      <c r="B55" s="18" t="s">
        <v>26</v>
      </c>
      <c r="C55" s="18" t="s">
        <v>33</v>
      </c>
      <c r="D55" s="37" t="s">
        <v>66</v>
      </c>
      <c r="E55" s="37" t="s">
        <v>37</v>
      </c>
      <c r="F55" s="37" t="s">
        <v>14</v>
      </c>
      <c r="G55" s="37" t="s">
        <v>117</v>
      </c>
      <c r="H55" s="18" t="s">
        <v>131</v>
      </c>
      <c r="I55" s="83">
        <f>I56</f>
        <v>0</v>
      </c>
      <c r="J55" s="83">
        <f>J56</f>
        <v>0</v>
      </c>
      <c r="K55" s="83">
        <f>K56</f>
        <v>0</v>
      </c>
      <c r="L55" s="83">
        <f>L56</f>
        <v>0</v>
      </c>
    </row>
    <row r="56" spans="1:12" ht="24" x14ac:dyDescent="0.2">
      <c r="A56" s="174" t="s">
        <v>140</v>
      </c>
      <c r="B56" s="18" t="s">
        <v>26</v>
      </c>
      <c r="C56" s="18" t="s">
        <v>33</v>
      </c>
      <c r="D56" s="37" t="s">
        <v>66</v>
      </c>
      <c r="E56" s="37" t="s">
        <v>37</v>
      </c>
      <c r="F56" s="37" t="s">
        <v>14</v>
      </c>
      <c r="G56" s="37" t="s">
        <v>117</v>
      </c>
      <c r="H56" s="18" t="s">
        <v>132</v>
      </c>
      <c r="I56" s="83">
        <f>I57+I58</f>
        <v>0</v>
      </c>
      <c r="J56" s="83">
        <f>J57+J58</f>
        <v>0</v>
      </c>
      <c r="K56" s="83">
        <f>K57+K58</f>
        <v>0</v>
      </c>
      <c r="L56" s="83">
        <f>L57+L58</f>
        <v>0</v>
      </c>
    </row>
    <row r="57" spans="1:12" x14ac:dyDescent="0.2">
      <c r="A57" s="25" t="s">
        <v>120</v>
      </c>
      <c r="B57" s="18" t="s">
        <v>26</v>
      </c>
      <c r="C57" s="18" t="s">
        <v>33</v>
      </c>
      <c r="D57" s="37" t="s">
        <v>66</v>
      </c>
      <c r="E57" s="37" t="s">
        <v>37</v>
      </c>
      <c r="F57" s="37" t="s">
        <v>14</v>
      </c>
      <c r="G57" s="37" t="s">
        <v>117</v>
      </c>
      <c r="H57" s="18">
        <v>244</v>
      </c>
      <c r="I57" s="83">
        <f>'приложение 3'!J58</f>
        <v>0</v>
      </c>
      <c r="J57" s="351"/>
      <c r="K57" s="351">
        <f>'приложение 3'!K58</f>
        <v>0</v>
      </c>
      <c r="L57" s="351">
        <f>'приложение 3'!L58</f>
        <v>0</v>
      </c>
    </row>
    <row r="58" spans="1:12" ht="36" x14ac:dyDescent="0.2">
      <c r="A58" s="25" t="s">
        <v>72</v>
      </c>
      <c r="B58" s="18" t="s">
        <v>26</v>
      </c>
      <c r="C58" s="18" t="s">
        <v>33</v>
      </c>
      <c r="D58" s="37" t="s">
        <v>66</v>
      </c>
      <c r="E58" s="37" t="s">
        <v>37</v>
      </c>
      <c r="F58" s="37" t="s">
        <v>14</v>
      </c>
      <c r="G58" s="37" t="s">
        <v>117</v>
      </c>
      <c r="H58" s="18" t="s">
        <v>73</v>
      </c>
      <c r="I58" s="83">
        <f>'приложение 3'!J59</f>
        <v>0</v>
      </c>
      <c r="J58" s="83">
        <f>'приложение 3'!K59</f>
        <v>0</v>
      </c>
      <c r="K58" s="83">
        <f>'приложение 3'!L59</f>
        <v>0</v>
      </c>
      <c r="L58" s="83">
        <f>'приложение 3'!M59</f>
        <v>0</v>
      </c>
    </row>
    <row r="59" spans="1:12" x14ac:dyDescent="0.2">
      <c r="A59" s="174" t="s">
        <v>133</v>
      </c>
      <c r="B59" s="18" t="s">
        <v>26</v>
      </c>
      <c r="C59" s="18" t="s">
        <v>33</v>
      </c>
      <c r="D59" s="37" t="s">
        <v>66</v>
      </c>
      <c r="E59" s="37" t="s">
        <v>37</v>
      </c>
      <c r="F59" s="37" t="s">
        <v>14</v>
      </c>
      <c r="G59" s="37" t="s">
        <v>117</v>
      </c>
      <c r="H59" s="18" t="s">
        <v>135</v>
      </c>
      <c r="I59" s="83">
        <f>I60</f>
        <v>0</v>
      </c>
      <c r="J59" s="83">
        <f>J60</f>
        <v>0</v>
      </c>
      <c r="K59" s="83">
        <f>K60</f>
        <v>0</v>
      </c>
      <c r="L59" s="83">
        <f>L60</f>
        <v>0</v>
      </c>
    </row>
    <row r="60" spans="1:12" x14ac:dyDescent="0.2">
      <c r="A60" s="174" t="s">
        <v>134</v>
      </c>
      <c r="B60" s="18" t="s">
        <v>26</v>
      </c>
      <c r="C60" s="18" t="s">
        <v>33</v>
      </c>
      <c r="D60" s="37" t="s">
        <v>66</v>
      </c>
      <c r="E60" s="37" t="s">
        <v>37</v>
      </c>
      <c r="F60" s="37" t="s">
        <v>14</v>
      </c>
      <c r="G60" s="37" t="s">
        <v>117</v>
      </c>
      <c r="H60" s="18" t="s">
        <v>137</v>
      </c>
      <c r="I60" s="83">
        <f>I61+I62</f>
        <v>0</v>
      </c>
      <c r="J60" s="83">
        <f>J61+J62</f>
        <v>0</v>
      </c>
      <c r="K60" s="83">
        <f>K61+K62</f>
        <v>0</v>
      </c>
      <c r="L60" s="83">
        <f>L61+L62</f>
        <v>0</v>
      </c>
    </row>
    <row r="61" spans="1:12" x14ac:dyDescent="0.2">
      <c r="A61" s="25" t="s">
        <v>41</v>
      </c>
      <c r="B61" s="18" t="s">
        <v>26</v>
      </c>
      <c r="C61" s="18" t="s">
        <v>33</v>
      </c>
      <c r="D61" s="37" t="s">
        <v>66</v>
      </c>
      <c r="E61" s="37" t="s">
        <v>37</v>
      </c>
      <c r="F61" s="37" t="s">
        <v>14</v>
      </c>
      <c r="G61" s="37" t="s">
        <v>117</v>
      </c>
      <c r="H61" s="18">
        <v>851</v>
      </c>
      <c r="I61" s="83">
        <f>'приложение 3'!J62</f>
        <v>0</v>
      </c>
      <c r="J61" s="351"/>
      <c r="K61" s="351">
        <f>'приложение 3'!K62</f>
        <v>0</v>
      </c>
      <c r="L61" s="351">
        <f>'приложение 3'!L62</f>
        <v>0</v>
      </c>
    </row>
    <row r="62" spans="1:12" x14ac:dyDescent="0.2">
      <c r="A62" s="25" t="s">
        <v>42</v>
      </c>
      <c r="B62" s="18" t="s">
        <v>26</v>
      </c>
      <c r="C62" s="18" t="s">
        <v>33</v>
      </c>
      <c r="D62" s="37" t="s">
        <v>66</v>
      </c>
      <c r="E62" s="37" t="s">
        <v>37</v>
      </c>
      <c r="F62" s="37" t="s">
        <v>14</v>
      </c>
      <c r="G62" s="37" t="s">
        <v>117</v>
      </c>
      <c r="H62" s="18">
        <v>852</v>
      </c>
      <c r="I62" s="83">
        <f>'приложение 3'!J63</f>
        <v>0</v>
      </c>
      <c r="J62" s="351"/>
      <c r="K62" s="351">
        <f>'приложение 3'!K63</f>
        <v>0</v>
      </c>
      <c r="L62" s="351">
        <f>'приложение 3'!L63</f>
        <v>0</v>
      </c>
    </row>
    <row r="63" spans="1:12" ht="24" x14ac:dyDescent="0.2">
      <c r="A63" s="22" t="s">
        <v>56</v>
      </c>
      <c r="B63" s="18" t="s">
        <v>26</v>
      </c>
      <c r="C63" s="18" t="s">
        <v>33</v>
      </c>
      <c r="D63" s="17" t="s">
        <v>38</v>
      </c>
      <c r="E63" s="37"/>
      <c r="F63" s="37"/>
      <c r="G63" s="37"/>
      <c r="H63" s="84"/>
      <c r="I63" s="85" t="str">
        <f t="shared" ref="I63:L66" si="5">I64</f>
        <v>0,9</v>
      </c>
      <c r="J63" s="85">
        <f t="shared" si="5"/>
        <v>0</v>
      </c>
      <c r="K63" s="85">
        <f t="shared" si="5"/>
        <v>0.9</v>
      </c>
      <c r="L63" s="85">
        <f t="shared" si="5"/>
        <v>1</v>
      </c>
    </row>
    <row r="64" spans="1:12" ht="24" x14ac:dyDescent="0.2">
      <c r="A64" s="22" t="s">
        <v>57</v>
      </c>
      <c r="B64" s="18" t="s">
        <v>26</v>
      </c>
      <c r="C64" s="18" t="s">
        <v>33</v>
      </c>
      <c r="D64" s="17" t="s">
        <v>38</v>
      </c>
      <c r="E64" s="37" t="s">
        <v>37</v>
      </c>
      <c r="F64" s="37"/>
      <c r="G64" s="37"/>
      <c r="H64" s="84"/>
      <c r="I64" s="82" t="str">
        <f t="shared" si="5"/>
        <v>0,9</v>
      </c>
      <c r="J64" s="82">
        <f t="shared" si="5"/>
        <v>0</v>
      </c>
      <c r="K64" s="82">
        <f t="shared" si="5"/>
        <v>0.9</v>
      </c>
      <c r="L64" s="82">
        <f t="shared" si="5"/>
        <v>1</v>
      </c>
    </row>
    <row r="65" spans="1:12" ht="24" x14ac:dyDescent="0.2">
      <c r="A65" s="397" t="s">
        <v>18</v>
      </c>
      <c r="B65" s="18" t="s">
        <v>26</v>
      </c>
      <c r="C65" s="18" t="s">
        <v>33</v>
      </c>
      <c r="D65" s="17" t="s">
        <v>38</v>
      </c>
      <c r="E65" s="20" t="s">
        <v>37</v>
      </c>
      <c r="F65" s="17" t="s">
        <v>14</v>
      </c>
      <c r="G65" s="17">
        <v>77150</v>
      </c>
      <c r="H65" s="84"/>
      <c r="I65" s="83" t="str">
        <f t="shared" si="5"/>
        <v>0,9</v>
      </c>
      <c r="J65" s="83">
        <f t="shared" si="5"/>
        <v>0</v>
      </c>
      <c r="K65" s="83">
        <f t="shared" si="5"/>
        <v>0.9</v>
      </c>
      <c r="L65" s="83">
        <f t="shared" si="5"/>
        <v>1</v>
      </c>
    </row>
    <row r="66" spans="1:12" ht="24" x14ac:dyDescent="0.2">
      <c r="A66" s="174" t="s">
        <v>139</v>
      </c>
      <c r="B66" s="18" t="s">
        <v>26</v>
      </c>
      <c r="C66" s="18" t="s">
        <v>33</v>
      </c>
      <c r="D66" s="17" t="s">
        <v>38</v>
      </c>
      <c r="E66" s="20" t="s">
        <v>37</v>
      </c>
      <c r="F66" s="17" t="s">
        <v>14</v>
      </c>
      <c r="G66" s="17">
        <v>77150</v>
      </c>
      <c r="H66" s="84" t="s">
        <v>131</v>
      </c>
      <c r="I66" s="83" t="str">
        <f>I67</f>
        <v>0,9</v>
      </c>
      <c r="J66" s="83">
        <f>J68</f>
        <v>0</v>
      </c>
      <c r="K66" s="83">
        <f t="shared" si="5"/>
        <v>0.9</v>
      </c>
      <c r="L66" s="83">
        <f t="shared" si="5"/>
        <v>1</v>
      </c>
    </row>
    <row r="67" spans="1:12" ht="24" x14ac:dyDescent="0.2">
      <c r="A67" s="174" t="s">
        <v>140</v>
      </c>
      <c r="B67" s="18" t="s">
        <v>26</v>
      </c>
      <c r="C67" s="18" t="s">
        <v>33</v>
      </c>
      <c r="D67" s="17" t="s">
        <v>38</v>
      </c>
      <c r="E67" s="20" t="s">
        <v>37</v>
      </c>
      <c r="F67" s="17" t="s">
        <v>14</v>
      </c>
      <c r="G67" s="17">
        <v>77150</v>
      </c>
      <c r="H67" s="84" t="s">
        <v>132</v>
      </c>
      <c r="I67" s="83" t="str">
        <f>I68</f>
        <v>0,9</v>
      </c>
      <c r="J67" s="83">
        <f>J68</f>
        <v>0</v>
      </c>
      <c r="K67" s="83">
        <f>K68</f>
        <v>0.9</v>
      </c>
      <c r="L67" s="83">
        <f>L68</f>
        <v>1</v>
      </c>
    </row>
    <row r="68" spans="1:12" x14ac:dyDescent="0.2">
      <c r="A68" s="25" t="s">
        <v>120</v>
      </c>
      <c r="B68" s="18" t="s">
        <v>26</v>
      </c>
      <c r="C68" s="18" t="s">
        <v>33</v>
      </c>
      <c r="D68" s="17" t="s">
        <v>38</v>
      </c>
      <c r="E68" s="20" t="s">
        <v>37</v>
      </c>
      <c r="F68" s="17" t="s">
        <v>14</v>
      </c>
      <c r="G68" s="17">
        <v>77150</v>
      </c>
      <c r="H68" s="84">
        <v>244</v>
      </c>
      <c r="I68" s="83" t="str">
        <f>'приложение 3'!J69</f>
        <v>0,9</v>
      </c>
      <c r="J68" s="83"/>
      <c r="K68" s="83">
        <f>'приложение 3'!K69</f>
        <v>0.9</v>
      </c>
      <c r="L68" s="83">
        <f>'приложение 3'!L69</f>
        <v>1</v>
      </c>
    </row>
    <row r="69" spans="1:12" ht="24" x14ac:dyDescent="0.2">
      <c r="A69" s="22" t="s">
        <v>84</v>
      </c>
      <c r="B69" s="18" t="s">
        <v>26</v>
      </c>
      <c r="C69" s="18" t="s">
        <v>82</v>
      </c>
      <c r="D69" s="17"/>
      <c r="E69" s="77"/>
      <c r="F69" s="17"/>
      <c r="G69" s="17"/>
      <c r="H69" s="18"/>
      <c r="I69" s="133" t="str">
        <f>I70</f>
        <v>1</v>
      </c>
      <c r="J69" s="180"/>
      <c r="K69" s="133" t="str">
        <f>K70</f>
        <v>1</v>
      </c>
      <c r="L69" s="133" t="str">
        <f>L70</f>
        <v>1</v>
      </c>
    </row>
    <row r="70" spans="1:12" ht="24" x14ac:dyDescent="0.2">
      <c r="A70" s="22" t="s">
        <v>57</v>
      </c>
      <c r="B70" s="18" t="s">
        <v>26</v>
      </c>
      <c r="C70" s="18" t="s">
        <v>82</v>
      </c>
      <c r="D70" s="17" t="s">
        <v>66</v>
      </c>
      <c r="E70" s="77" t="s">
        <v>37</v>
      </c>
      <c r="F70" s="17"/>
      <c r="G70" s="17"/>
      <c r="H70" s="18"/>
      <c r="I70" s="83" t="str">
        <f>I71</f>
        <v>1</v>
      </c>
      <c r="J70" s="351"/>
      <c r="K70" s="83" t="str">
        <f>K71</f>
        <v>1</v>
      </c>
      <c r="L70" s="83" t="str">
        <f>L71</f>
        <v>1</v>
      </c>
    </row>
    <row r="71" spans="1:12" ht="48" x14ac:dyDescent="0.2">
      <c r="A71" s="22" t="s">
        <v>88</v>
      </c>
      <c r="B71" s="18" t="s">
        <v>26</v>
      </c>
      <c r="C71" s="18" t="s">
        <v>82</v>
      </c>
      <c r="D71" s="17" t="s">
        <v>66</v>
      </c>
      <c r="E71" s="77" t="s">
        <v>37</v>
      </c>
      <c r="F71" s="17" t="s">
        <v>14</v>
      </c>
      <c r="G71" s="86" t="s">
        <v>87</v>
      </c>
      <c r="H71" s="84"/>
      <c r="I71" s="131" t="str">
        <f>I73</f>
        <v>1</v>
      </c>
      <c r="J71" s="351"/>
      <c r="K71" s="131" t="str">
        <f>K73</f>
        <v>1</v>
      </c>
      <c r="L71" s="131" t="str">
        <f>L73</f>
        <v>1</v>
      </c>
    </row>
    <row r="72" spans="1:12" x14ac:dyDescent="0.2">
      <c r="A72" s="179" t="s">
        <v>143</v>
      </c>
      <c r="B72" s="18" t="s">
        <v>26</v>
      </c>
      <c r="C72" s="18" t="s">
        <v>82</v>
      </c>
      <c r="D72" s="17" t="s">
        <v>66</v>
      </c>
      <c r="E72" s="77" t="s">
        <v>37</v>
      </c>
      <c r="F72" s="17" t="s">
        <v>14</v>
      </c>
      <c r="G72" s="86" t="s">
        <v>87</v>
      </c>
      <c r="H72" s="84" t="s">
        <v>144</v>
      </c>
      <c r="I72" s="131" t="str">
        <f>I73</f>
        <v>1</v>
      </c>
      <c r="J72" s="131" t="str">
        <f>J73</f>
        <v>1</v>
      </c>
      <c r="K72" s="131" t="str">
        <f>K73</f>
        <v>1</v>
      </c>
      <c r="L72" s="131" t="str">
        <f>L73</f>
        <v>1</v>
      </c>
    </row>
    <row r="73" spans="1:12" ht="24.75" customHeight="1" x14ac:dyDescent="0.2">
      <c r="A73" s="22" t="s">
        <v>83</v>
      </c>
      <c r="B73" s="18" t="s">
        <v>26</v>
      </c>
      <c r="C73" s="18" t="s">
        <v>82</v>
      </c>
      <c r="D73" s="17" t="s">
        <v>66</v>
      </c>
      <c r="E73" s="77" t="s">
        <v>37</v>
      </c>
      <c r="F73" s="17" t="s">
        <v>14</v>
      </c>
      <c r="G73" s="86" t="s">
        <v>87</v>
      </c>
      <c r="H73" s="84" t="s">
        <v>81</v>
      </c>
      <c r="I73" s="83" t="str">
        <f>'приложение 3'!J74</f>
        <v>1</v>
      </c>
      <c r="J73" s="83" t="str">
        <f>'приложение 3'!K74</f>
        <v>1</v>
      </c>
      <c r="K73" s="83" t="str">
        <f>'приложение 3'!L74</f>
        <v>1</v>
      </c>
      <c r="L73" s="83" t="str">
        <f>'приложение 3'!L74</f>
        <v>1</v>
      </c>
    </row>
    <row r="74" spans="1:12" ht="24.75" customHeight="1" x14ac:dyDescent="0.2">
      <c r="A74" s="398" t="s">
        <v>94</v>
      </c>
      <c r="B74" s="18" t="s">
        <v>26</v>
      </c>
      <c r="C74" s="18" t="s">
        <v>91</v>
      </c>
      <c r="D74" s="17"/>
      <c r="E74" s="77"/>
      <c r="F74" s="17"/>
      <c r="G74" s="86"/>
      <c r="H74" s="84"/>
      <c r="I74" s="133" t="str">
        <f>I75</f>
        <v>2</v>
      </c>
      <c r="J74" s="133"/>
      <c r="K74" s="133" t="str">
        <f t="shared" ref="K74:L76" si="6">K75</f>
        <v>2</v>
      </c>
      <c r="L74" s="133" t="str">
        <f t="shared" si="6"/>
        <v>2</v>
      </c>
    </row>
    <row r="75" spans="1:12" ht="24.75" customHeight="1" x14ac:dyDescent="0.2">
      <c r="A75" s="25" t="s">
        <v>56</v>
      </c>
      <c r="B75" s="18" t="s">
        <v>26</v>
      </c>
      <c r="C75" s="18" t="s">
        <v>91</v>
      </c>
      <c r="D75" s="17" t="s">
        <v>38</v>
      </c>
      <c r="E75" s="77"/>
      <c r="F75" s="17"/>
      <c r="G75" s="86"/>
      <c r="H75" s="84"/>
      <c r="I75" s="83" t="str">
        <f>I76</f>
        <v>2</v>
      </c>
      <c r="J75" s="83"/>
      <c r="K75" s="83" t="str">
        <f t="shared" si="6"/>
        <v>2</v>
      </c>
      <c r="L75" s="83" t="str">
        <f t="shared" si="6"/>
        <v>2</v>
      </c>
    </row>
    <row r="76" spans="1:12" ht="24.75" customHeight="1" x14ac:dyDescent="0.2">
      <c r="A76" s="22" t="s">
        <v>57</v>
      </c>
      <c r="B76" s="18" t="s">
        <v>26</v>
      </c>
      <c r="C76" s="18" t="s">
        <v>91</v>
      </c>
      <c r="D76" s="17" t="s">
        <v>38</v>
      </c>
      <c r="E76" s="77" t="s">
        <v>37</v>
      </c>
      <c r="F76" s="17"/>
      <c r="G76" s="86"/>
      <c r="H76" s="84"/>
      <c r="I76" s="83" t="str">
        <f>I77</f>
        <v>2</v>
      </c>
      <c r="J76" s="83"/>
      <c r="K76" s="83" t="str">
        <f t="shared" si="6"/>
        <v>2</v>
      </c>
      <c r="L76" s="83" t="str">
        <f t="shared" si="6"/>
        <v>2</v>
      </c>
    </row>
    <row r="77" spans="1:12" ht="24.75" customHeight="1" x14ac:dyDescent="0.2">
      <c r="A77" s="55" t="s">
        <v>337</v>
      </c>
      <c r="B77" s="18" t="s">
        <v>26</v>
      </c>
      <c r="C77" s="18" t="s">
        <v>91</v>
      </c>
      <c r="D77" s="17" t="s">
        <v>38</v>
      </c>
      <c r="E77" s="77" t="s">
        <v>37</v>
      </c>
      <c r="F77" s="17" t="s">
        <v>14</v>
      </c>
      <c r="G77" s="86" t="s">
        <v>92</v>
      </c>
      <c r="H77" s="84"/>
      <c r="I77" s="83" t="str">
        <f>I79</f>
        <v>2</v>
      </c>
      <c r="J77" s="83"/>
      <c r="K77" s="83" t="str">
        <f>K79</f>
        <v>2</v>
      </c>
      <c r="L77" s="83" t="str">
        <f>L79</f>
        <v>2</v>
      </c>
    </row>
    <row r="78" spans="1:12" ht="24.75" customHeight="1" x14ac:dyDescent="0.2">
      <c r="A78" s="176" t="s">
        <v>133</v>
      </c>
      <c r="B78" s="18" t="s">
        <v>26</v>
      </c>
      <c r="C78" s="18" t="s">
        <v>91</v>
      </c>
      <c r="D78" s="17" t="s">
        <v>38</v>
      </c>
      <c r="E78" s="77" t="s">
        <v>37</v>
      </c>
      <c r="F78" s="17" t="s">
        <v>14</v>
      </c>
      <c r="G78" s="86" t="s">
        <v>92</v>
      </c>
      <c r="H78" s="84" t="s">
        <v>135</v>
      </c>
      <c r="I78" s="83" t="str">
        <f>I79</f>
        <v>2</v>
      </c>
      <c r="J78" s="83">
        <f>J79</f>
        <v>0</v>
      </c>
      <c r="K78" s="83" t="str">
        <f>K79</f>
        <v>2</v>
      </c>
      <c r="L78" s="83" t="str">
        <f>L79</f>
        <v>2</v>
      </c>
    </row>
    <row r="79" spans="1:12" ht="24.75" customHeight="1" x14ac:dyDescent="0.2">
      <c r="A79" s="55" t="s">
        <v>95</v>
      </c>
      <c r="B79" s="18" t="s">
        <v>26</v>
      </c>
      <c r="C79" s="18" t="s">
        <v>91</v>
      </c>
      <c r="D79" s="17" t="s">
        <v>38</v>
      </c>
      <c r="E79" s="77" t="s">
        <v>37</v>
      </c>
      <c r="F79" s="17" t="s">
        <v>14</v>
      </c>
      <c r="G79" s="86" t="s">
        <v>92</v>
      </c>
      <c r="H79" s="84" t="s">
        <v>93</v>
      </c>
      <c r="I79" s="83" t="str">
        <f>'приложение 3'!J80</f>
        <v>2</v>
      </c>
      <c r="J79" s="83"/>
      <c r="K79" s="83" t="str">
        <f>'приложение 3'!K80</f>
        <v>2</v>
      </c>
      <c r="L79" s="83" t="str">
        <f>'приложение 3'!L80</f>
        <v>2</v>
      </c>
    </row>
    <row r="80" spans="1:12" ht="24.75" customHeight="1" x14ac:dyDescent="0.2">
      <c r="A80" s="399" t="s">
        <v>104</v>
      </c>
      <c r="B80" s="135" t="s">
        <v>26</v>
      </c>
      <c r="C80" s="135" t="s">
        <v>105</v>
      </c>
      <c r="D80" s="134"/>
      <c r="E80" s="135"/>
      <c r="F80" s="135"/>
      <c r="G80" s="134"/>
      <c r="H80" s="136"/>
      <c r="I80" s="129">
        <f>I81</f>
        <v>24</v>
      </c>
      <c r="J80" s="129"/>
      <c r="K80" s="129" t="str">
        <f t="shared" ref="K80:L84" si="7">K81</f>
        <v>24</v>
      </c>
      <c r="L80" s="129" t="str">
        <f t="shared" si="7"/>
        <v>24</v>
      </c>
    </row>
    <row r="81" spans="1:12" ht="24.75" customHeight="1" x14ac:dyDescent="0.2">
      <c r="A81" s="25" t="s">
        <v>56</v>
      </c>
      <c r="B81" s="94" t="s">
        <v>26</v>
      </c>
      <c r="C81" s="94" t="s">
        <v>105</v>
      </c>
      <c r="D81" s="95" t="s">
        <v>38</v>
      </c>
      <c r="E81" s="94"/>
      <c r="F81" s="94"/>
      <c r="G81" s="95"/>
      <c r="H81" s="96"/>
      <c r="I81" s="83">
        <f>I82</f>
        <v>24</v>
      </c>
      <c r="J81" s="83"/>
      <c r="K81" s="83" t="str">
        <f t="shared" si="7"/>
        <v>24</v>
      </c>
      <c r="L81" s="83" t="str">
        <f t="shared" si="7"/>
        <v>24</v>
      </c>
    </row>
    <row r="82" spans="1:12" ht="24.75" customHeight="1" x14ac:dyDescent="0.2">
      <c r="A82" s="22" t="s">
        <v>57</v>
      </c>
      <c r="B82" s="94" t="s">
        <v>26</v>
      </c>
      <c r="C82" s="94" t="s">
        <v>105</v>
      </c>
      <c r="D82" s="95" t="s">
        <v>38</v>
      </c>
      <c r="E82" s="94" t="s">
        <v>37</v>
      </c>
      <c r="F82" s="94" t="s">
        <v>14</v>
      </c>
      <c r="G82" s="95"/>
      <c r="H82" s="96"/>
      <c r="I82" s="83">
        <f>I83</f>
        <v>24</v>
      </c>
      <c r="J82" s="83">
        <f>J83</f>
        <v>0</v>
      </c>
      <c r="K82" s="83" t="str">
        <f t="shared" si="7"/>
        <v>24</v>
      </c>
      <c r="L82" s="83" t="str">
        <f t="shared" si="7"/>
        <v>24</v>
      </c>
    </row>
    <row r="83" spans="1:12" ht="24.75" customHeight="1" x14ac:dyDescent="0.2">
      <c r="A83" s="97" t="s">
        <v>116</v>
      </c>
      <c r="B83" s="94" t="s">
        <v>26</v>
      </c>
      <c r="C83" s="94" t="s">
        <v>105</v>
      </c>
      <c r="D83" s="95" t="s">
        <v>38</v>
      </c>
      <c r="E83" s="94" t="s">
        <v>37</v>
      </c>
      <c r="F83" s="94" t="s">
        <v>14</v>
      </c>
      <c r="G83" s="95" t="s">
        <v>106</v>
      </c>
      <c r="H83" s="96"/>
      <c r="I83" s="83">
        <f>I84</f>
        <v>24</v>
      </c>
      <c r="J83" s="83"/>
      <c r="K83" s="83" t="str">
        <f t="shared" si="7"/>
        <v>24</v>
      </c>
      <c r="L83" s="83" t="str">
        <f t="shared" si="7"/>
        <v>24</v>
      </c>
    </row>
    <row r="84" spans="1:12" ht="24.75" customHeight="1" x14ac:dyDescent="0.2">
      <c r="A84" s="174" t="s">
        <v>139</v>
      </c>
      <c r="B84" s="94" t="s">
        <v>26</v>
      </c>
      <c r="C84" s="94" t="s">
        <v>105</v>
      </c>
      <c r="D84" s="95" t="s">
        <v>38</v>
      </c>
      <c r="E84" s="94" t="s">
        <v>37</v>
      </c>
      <c r="F84" s="94" t="s">
        <v>14</v>
      </c>
      <c r="G84" s="95" t="s">
        <v>106</v>
      </c>
      <c r="H84" s="96" t="s">
        <v>131</v>
      </c>
      <c r="I84" s="181">
        <f t="shared" ref="I84:L85" si="8">I85</f>
        <v>24</v>
      </c>
      <c r="J84" s="181">
        <f t="shared" si="8"/>
        <v>0</v>
      </c>
      <c r="K84" s="181" t="str">
        <f t="shared" si="7"/>
        <v>24</v>
      </c>
      <c r="L84" s="181" t="str">
        <f t="shared" si="7"/>
        <v>24</v>
      </c>
    </row>
    <row r="85" spans="1:12" ht="24.75" customHeight="1" x14ac:dyDescent="0.2">
      <c r="A85" s="174" t="s">
        <v>140</v>
      </c>
      <c r="B85" s="94" t="s">
        <v>26</v>
      </c>
      <c r="C85" s="94" t="s">
        <v>105</v>
      </c>
      <c r="D85" s="95" t="s">
        <v>38</v>
      </c>
      <c r="E85" s="94" t="s">
        <v>37</v>
      </c>
      <c r="F85" s="94" t="s">
        <v>14</v>
      </c>
      <c r="G85" s="95" t="s">
        <v>106</v>
      </c>
      <c r="H85" s="96" t="s">
        <v>132</v>
      </c>
      <c r="I85" s="181">
        <f>I86+I87</f>
        <v>24</v>
      </c>
      <c r="J85" s="181">
        <f t="shared" si="8"/>
        <v>0</v>
      </c>
      <c r="K85" s="181" t="str">
        <f t="shared" si="8"/>
        <v>24</v>
      </c>
      <c r="L85" s="181" t="str">
        <f t="shared" si="8"/>
        <v>24</v>
      </c>
    </row>
    <row r="86" spans="1:12" ht="24.75" customHeight="1" x14ac:dyDescent="0.2">
      <c r="A86" s="25" t="s">
        <v>120</v>
      </c>
      <c r="B86" s="94" t="s">
        <v>26</v>
      </c>
      <c r="C86" s="94" t="s">
        <v>105</v>
      </c>
      <c r="D86" s="95" t="s">
        <v>38</v>
      </c>
      <c r="E86" s="94" t="s">
        <v>37</v>
      </c>
      <c r="F86" s="94" t="s">
        <v>14</v>
      </c>
      <c r="G86" s="95" t="s">
        <v>106</v>
      </c>
      <c r="H86" s="96" t="s">
        <v>45</v>
      </c>
      <c r="I86" s="120" t="str">
        <f>'приложение 3'!J87</f>
        <v>24</v>
      </c>
      <c r="J86" s="83"/>
      <c r="K86" s="120" t="str">
        <f>'приложение 3'!L87</f>
        <v>24</v>
      </c>
      <c r="L86" s="120" t="str">
        <f>'приложение 3'!L87</f>
        <v>24</v>
      </c>
    </row>
    <row r="87" spans="1:12" ht="24.75" customHeight="1" x14ac:dyDescent="0.2">
      <c r="A87" s="138" t="s">
        <v>72</v>
      </c>
      <c r="B87" s="94" t="s">
        <v>26</v>
      </c>
      <c r="C87" s="94" t="s">
        <v>105</v>
      </c>
      <c r="D87" s="95" t="s">
        <v>38</v>
      </c>
      <c r="E87" s="94" t="s">
        <v>37</v>
      </c>
      <c r="F87" s="94" t="s">
        <v>14</v>
      </c>
      <c r="G87" s="95" t="s">
        <v>106</v>
      </c>
      <c r="H87" s="96" t="s">
        <v>73</v>
      </c>
      <c r="I87" s="120" t="str">
        <f>'приложение 3'!J88</f>
        <v>0</v>
      </c>
      <c r="J87" s="83"/>
      <c r="K87" s="120"/>
      <c r="L87" s="120"/>
    </row>
    <row r="88" spans="1:12" x14ac:dyDescent="0.2">
      <c r="A88" s="400" t="s">
        <v>68</v>
      </c>
      <c r="B88" s="18" t="s">
        <v>35</v>
      </c>
      <c r="C88" s="18"/>
      <c r="D88" s="19"/>
      <c r="E88" s="36"/>
      <c r="F88" s="18"/>
      <c r="G88" s="84"/>
      <c r="H88" s="84"/>
      <c r="I88" s="129">
        <f t="shared" ref="I88:L91" si="9">I89</f>
        <v>132.1</v>
      </c>
      <c r="J88" s="129">
        <f t="shared" si="9"/>
        <v>0</v>
      </c>
      <c r="K88" s="129">
        <f t="shared" si="9"/>
        <v>145.70000000000002</v>
      </c>
      <c r="L88" s="129">
        <f t="shared" si="9"/>
        <v>159.80000000000001</v>
      </c>
    </row>
    <row r="89" spans="1:12" x14ac:dyDescent="0.2">
      <c r="A89" s="401" t="s">
        <v>69</v>
      </c>
      <c r="B89" s="18" t="s">
        <v>35</v>
      </c>
      <c r="C89" s="18" t="s">
        <v>39</v>
      </c>
      <c r="D89" s="19"/>
      <c r="E89" s="36"/>
      <c r="F89" s="18"/>
      <c r="G89" s="18"/>
      <c r="H89" s="18"/>
      <c r="I89" s="83">
        <f t="shared" si="9"/>
        <v>132.1</v>
      </c>
      <c r="J89" s="83">
        <f t="shared" si="9"/>
        <v>0</v>
      </c>
      <c r="K89" s="83">
        <f t="shared" si="9"/>
        <v>145.70000000000002</v>
      </c>
      <c r="L89" s="83">
        <f t="shared" si="9"/>
        <v>159.80000000000001</v>
      </c>
    </row>
    <row r="90" spans="1:12" ht="24" x14ac:dyDescent="0.2">
      <c r="A90" s="22" t="s">
        <v>56</v>
      </c>
      <c r="B90" s="18" t="s">
        <v>35</v>
      </c>
      <c r="C90" s="18" t="s">
        <v>39</v>
      </c>
      <c r="D90" s="17">
        <v>89</v>
      </c>
      <c r="E90" s="77">
        <v>0</v>
      </c>
      <c r="F90" s="17"/>
      <c r="G90" s="17"/>
      <c r="H90" s="18"/>
      <c r="I90" s="83">
        <f t="shared" si="9"/>
        <v>132.1</v>
      </c>
      <c r="J90" s="83">
        <f t="shared" si="9"/>
        <v>0</v>
      </c>
      <c r="K90" s="83">
        <f t="shared" si="9"/>
        <v>145.70000000000002</v>
      </c>
      <c r="L90" s="83">
        <f t="shared" si="9"/>
        <v>159.80000000000001</v>
      </c>
    </row>
    <row r="91" spans="1:12" ht="24" x14ac:dyDescent="0.2">
      <c r="A91" s="22" t="s">
        <v>57</v>
      </c>
      <c r="B91" s="18" t="s">
        <v>35</v>
      </c>
      <c r="C91" s="18" t="s">
        <v>39</v>
      </c>
      <c r="D91" s="17">
        <v>89</v>
      </c>
      <c r="E91" s="77">
        <v>1</v>
      </c>
      <c r="F91" s="17"/>
      <c r="G91" s="17"/>
      <c r="H91" s="30"/>
      <c r="I91" s="83">
        <f t="shared" si="9"/>
        <v>132.1</v>
      </c>
      <c r="J91" s="83">
        <f t="shared" si="9"/>
        <v>0</v>
      </c>
      <c r="K91" s="83">
        <f t="shared" si="9"/>
        <v>145.70000000000002</v>
      </c>
      <c r="L91" s="83">
        <f t="shared" si="9"/>
        <v>159.80000000000001</v>
      </c>
    </row>
    <row r="92" spans="1:12" ht="30" x14ac:dyDescent="0.2">
      <c r="A92" s="72" t="s">
        <v>71</v>
      </c>
      <c r="B92" s="209" t="s">
        <v>35</v>
      </c>
      <c r="C92" s="209" t="s">
        <v>39</v>
      </c>
      <c r="D92" s="310">
        <v>89</v>
      </c>
      <c r="E92" s="328">
        <v>1</v>
      </c>
      <c r="F92" s="310" t="s">
        <v>14</v>
      </c>
      <c r="G92" s="310" t="s">
        <v>70</v>
      </c>
      <c r="H92" s="209"/>
      <c r="I92" s="83">
        <f>I95+I96+I99</f>
        <v>132.1</v>
      </c>
      <c r="J92" s="83">
        <f>J95+J96+J99</f>
        <v>0</v>
      </c>
      <c r="K92" s="83">
        <f>K95+K96+K99</f>
        <v>145.70000000000002</v>
      </c>
      <c r="L92" s="83">
        <f>L95+L96+L99</f>
        <v>159.80000000000001</v>
      </c>
    </row>
    <row r="93" spans="1:12" ht="38.25" x14ac:dyDescent="0.2">
      <c r="A93" s="169" t="s">
        <v>128</v>
      </c>
      <c r="B93" s="18" t="s">
        <v>35</v>
      </c>
      <c r="C93" s="18" t="s">
        <v>39</v>
      </c>
      <c r="D93" s="17">
        <v>89</v>
      </c>
      <c r="E93" s="77">
        <v>1</v>
      </c>
      <c r="F93" s="17" t="s">
        <v>14</v>
      </c>
      <c r="G93" s="17" t="s">
        <v>70</v>
      </c>
      <c r="H93" s="18" t="s">
        <v>130</v>
      </c>
      <c r="I93" s="83">
        <f>I94</f>
        <v>122.4</v>
      </c>
      <c r="J93" s="83">
        <f>J94</f>
        <v>0</v>
      </c>
      <c r="K93" s="83">
        <f>K94</f>
        <v>134.80000000000001</v>
      </c>
      <c r="L93" s="83">
        <f>L94</f>
        <v>148</v>
      </c>
    </row>
    <row r="94" spans="1:12" x14ac:dyDescent="0.2">
      <c r="A94" s="169" t="s">
        <v>129</v>
      </c>
      <c r="B94" s="18" t="s">
        <v>35</v>
      </c>
      <c r="C94" s="18" t="s">
        <v>39</v>
      </c>
      <c r="D94" s="17">
        <v>89</v>
      </c>
      <c r="E94" s="77">
        <v>1</v>
      </c>
      <c r="F94" s="17" t="s">
        <v>14</v>
      </c>
      <c r="G94" s="17" t="s">
        <v>70</v>
      </c>
      <c r="H94" s="18" t="s">
        <v>145</v>
      </c>
      <c r="I94" s="83">
        <f>I95+I96</f>
        <v>122.4</v>
      </c>
      <c r="J94" s="83">
        <f>J95+J96</f>
        <v>0</v>
      </c>
      <c r="K94" s="83">
        <f>K95+K96</f>
        <v>134.80000000000001</v>
      </c>
      <c r="L94" s="83">
        <f>L95+L96</f>
        <v>148</v>
      </c>
    </row>
    <row r="95" spans="1:12" x14ac:dyDescent="0.2">
      <c r="A95" s="28" t="s">
        <v>51</v>
      </c>
      <c r="B95" s="18" t="s">
        <v>35</v>
      </c>
      <c r="C95" s="18" t="s">
        <v>39</v>
      </c>
      <c r="D95" s="17">
        <v>89</v>
      </c>
      <c r="E95" s="77">
        <v>1</v>
      </c>
      <c r="F95" s="17" t="s">
        <v>14</v>
      </c>
      <c r="G95" s="17" t="s">
        <v>70</v>
      </c>
      <c r="H95" s="18">
        <v>121</v>
      </c>
      <c r="I95" s="83">
        <f>'приложение 3'!J95</f>
        <v>94</v>
      </c>
      <c r="J95" s="351"/>
      <c r="K95" s="83">
        <f>'приложение 3'!K95</f>
        <v>103.8</v>
      </c>
      <c r="L95" s="83">
        <f>'приложение 3'!L95</f>
        <v>114</v>
      </c>
    </row>
    <row r="96" spans="1:12" ht="24" x14ac:dyDescent="0.2">
      <c r="A96" s="28" t="s">
        <v>53</v>
      </c>
      <c r="B96" s="18" t="s">
        <v>35</v>
      </c>
      <c r="C96" s="18" t="s">
        <v>39</v>
      </c>
      <c r="D96" s="17">
        <v>89</v>
      </c>
      <c r="E96" s="77">
        <v>1</v>
      </c>
      <c r="F96" s="17" t="s">
        <v>14</v>
      </c>
      <c r="G96" s="17" t="s">
        <v>70</v>
      </c>
      <c r="H96" s="18">
        <v>129</v>
      </c>
      <c r="I96" s="83">
        <f>'приложение 3'!J96</f>
        <v>28.4</v>
      </c>
      <c r="J96" s="351"/>
      <c r="K96" s="83">
        <f>'приложение 3'!K96</f>
        <v>31</v>
      </c>
      <c r="L96" s="83">
        <f>'приложение 3'!L96</f>
        <v>34</v>
      </c>
    </row>
    <row r="97" spans="1:12" ht="24" x14ac:dyDescent="0.2">
      <c r="A97" s="174" t="s">
        <v>139</v>
      </c>
      <c r="B97" s="18" t="s">
        <v>35</v>
      </c>
      <c r="C97" s="18" t="s">
        <v>39</v>
      </c>
      <c r="D97" s="17">
        <v>89</v>
      </c>
      <c r="E97" s="77">
        <v>1</v>
      </c>
      <c r="F97" s="17" t="s">
        <v>14</v>
      </c>
      <c r="G97" s="17" t="s">
        <v>70</v>
      </c>
      <c r="H97" s="18" t="s">
        <v>131</v>
      </c>
      <c r="I97" s="83">
        <f t="shared" ref="I97:L98" si="10">I98</f>
        <v>9.6999999999999993</v>
      </c>
      <c r="J97" s="83">
        <f t="shared" si="10"/>
        <v>0</v>
      </c>
      <c r="K97" s="83">
        <f t="shared" si="10"/>
        <v>10.9</v>
      </c>
      <c r="L97" s="83">
        <f t="shared" si="10"/>
        <v>11.8</v>
      </c>
    </row>
    <row r="98" spans="1:12" ht="24" x14ac:dyDescent="0.2">
      <c r="A98" s="174" t="s">
        <v>140</v>
      </c>
      <c r="B98" s="18" t="s">
        <v>35</v>
      </c>
      <c r="C98" s="18" t="s">
        <v>39</v>
      </c>
      <c r="D98" s="17">
        <v>89</v>
      </c>
      <c r="E98" s="77">
        <v>1</v>
      </c>
      <c r="F98" s="17" t="s">
        <v>14</v>
      </c>
      <c r="G98" s="17" t="s">
        <v>70</v>
      </c>
      <c r="H98" s="18" t="s">
        <v>132</v>
      </c>
      <c r="I98" s="83">
        <f t="shared" si="10"/>
        <v>9.6999999999999993</v>
      </c>
      <c r="J98" s="83">
        <f t="shared" si="10"/>
        <v>0</v>
      </c>
      <c r="K98" s="83">
        <f t="shared" si="10"/>
        <v>10.9</v>
      </c>
      <c r="L98" s="83">
        <f t="shared" si="10"/>
        <v>11.8</v>
      </c>
    </row>
    <row r="99" spans="1:12" x14ac:dyDescent="0.2">
      <c r="A99" s="25" t="s">
        <v>120</v>
      </c>
      <c r="B99" s="18" t="s">
        <v>35</v>
      </c>
      <c r="C99" s="18" t="s">
        <v>39</v>
      </c>
      <c r="D99" s="17">
        <v>89</v>
      </c>
      <c r="E99" s="77">
        <v>1</v>
      </c>
      <c r="F99" s="17" t="s">
        <v>14</v>
      </c>
      <c r="G99" s="17" t="s">
        <v>70</v>
      </c>
      <c r="H99" s="18">
        <v>244</v>
      </c>
      <c r="I99" s="83">
        <f>'приложение 3'!J99</f>
        <v>9.6999999999999993</v>
      </c>
      <c r="J99" s="351"/>
      <c r="K99" s="83">
        <f>'приложение 3'!K99</f>
        <v>10.9</v>
      </c>
      <c r="L99" s="83">
        <f>'приложение 3'!L99</f>
        <v>11.8</v>
      </c>
    </row>
    <row r="100" spans="1:12" x14ac:dyDescent="0.2">
      <c r="A100" s="402" t="s">
        <v>99</v>
      </c>
      <c r="B100" s="94" t="s">
        <v>39</v>
      </c>
      <c r="C100" s="94"/>
      <c r="D100" s="95"/>
      <c r="E100" s="94"/>
      <c r="F100" s="94"/>
      <c r="G100" s="95"/>
      <c r="H100" s="96"/>
      <c r="I100" s="129">
        <f>I101</f>
        <v>56.1</v>
      </c>
      <c r="J100" s="322"/>
      <c r="K100" s="129">
        <f t="shared" ref="K100:L103" si="11">K101</f>
        <v>24</v>
      </c>
      <c r="L100" s="129">
        <f t="shared" si="11"/>
        <v>24</v>
      </c>
    </row>
    <row r="101" spans="1:12" ht="24" x14ac:dyDescent="0.2">
      <c r="A101" s="97" t="s">
        <v>160</v>
      </c>
      <c r="B101" s="94" t="s">
        <v>39</v>
      </c>
      <c r="C101" s="94" t="s">
        <v>36</v>
      </c>
      <c r="D101" s="95"/>
      <c r="E101" s="94"/>
      <c r="F101" s="94"/>
      <c r="G101" s="95"/>
      <c r="H101" s="96"/>
      <c r="I101" s="83">
        <f>I102+I108</f>
        <v>56.1</v>
      </c>
      <c r="J101" s="83">
        <f>J102+J108</f>
        <v>0</v>
      </c>
      <c r="K101" s="83">
        <f>K102+K108</f>
        <v>24</v>
      </c>
      <c r="L101" s="83">
        <f>L102+L108</f>
        <v>24</v>
      </c>
    </row>
    <row r="102" spans="1:12" ht="24" x14ac:dyDescent="0.2">
      <c r="A102" s="25" t="s">
        <v>56</v>
      </c>
      <c r="B102" s="94" t="s">
        <v>39</v>
      </c>
      <c r="C102" s="94" t="s">
        <v>36</v>
      </c>
      <c r="D102" s="95" t="s">
        <v>38</v>
      </c>
      <c r="E102" s="94" t="s">
        <v>37</v>
      </c>
      <c r="F102" s="94"/>
      <c r="G102" s="95"/>
      <c r="H102" s="96"/>
      <c r="I102" s="83">
        <f>I103</f>
        <v>24</v>
      </c>
      <c r="J102" s="351"/>
      <c r="K102" s="83">
        <f t="shared" si="11"/>
        <v>24</v>
      </c>
      <c r="L102" s="83">
        <f t="shared" si="11"/>
        <v>24</v>
      </c>
    </row>
    <row r="103" spans="1:12" ht="24" x14ac:dyDescent="0.2">
      <c r="A103" s="22" t="s">
        <v>57</v>
      </c>
      <c r="B103" s="94" t="s">
        <v>39</v>
      </c>
      <c r="C103" s="94" t="s">
        <v>36</v>
      </c>
      <c r="D103" s="95" t="s">
        <v>38</v>
      </c>
      <c r="E103" s="94" t="s">
        <v>37</v>
      </c>
      <c r="F103" s="94" t="s">
        <v>14</v>
      </c>
      <c r="G103" s="95"/>
      <c r="H103" s="96"/>
      <c r="I103" s="83">
        <f>I104</f>
        <v>24</v>
      </c>
      <c r="J103" s="351"/>
      <c r="K103" s="83">
        <f t="shared" si="11"/>
        <v>24</v>
      </c>
      <c r="L103" s="83">
        <f t="shared" si="11"/>
        <v>24</v>
      </c>
    </row>
    <row r="104" spans="1:12" ht="36" x14ac:dyDescent="0.2">
      <c r="A104" s="97" t="s">
        <v>102</v>
      </c>
      <c r="B104" s="94" t="s">
        <v>39</v>
      </c>
      <c r="C104" s="94" t="s">
        <v>36</v>
      </c>
      <c r="D104" s="95" t="s">
        <v>38</v>
      </c>
      <c r="E104" s="94" t="s">
        <v>37</v>
      </c>
      <c r="F104" s="94" t="s">
        <v>14</v>
      </c>
      <c r="G104" s="95" t="s">
        <v>103</v>
      </c>
      <c r="H104" s="96"/>
      <c r="I104" s="83">
        <f>I107</f>
        <v>24</v>
      </c>
      <c r="J104" s="351"/>
      <c r="K104" s="83">
        <f>K107</f>
        <v>24</v>
      </c>
      <c r="L104" s="83">
        <f>L107</f>
        <v>24</v>
      </c>
    </row>
    <row r="105" spans="1:12" ht="24" x14ac:dyDescent="0.2">
      <c r="A105" s="174" t="s">
        <v>139</v>
      </c>
      <c r="B105" s="94" t="s">
        <v>39</v>
      </c>
      <c r="C105" s="94" t="s">
        <v>36</v>
      </c>
      <c r="D105" s="95" t="s">
        <v>38</v>
      </c>
      <c r="E105" s="94" t="s">
        <v>37</v>
      </c>
      <c r="F105" s="94" t="s">
        <v>14</v>
      </c>
      <c r="G105" s="95" t="s">
        <v>103</v>
      </c>
      <c r="H105" s="96" t="s">
        <v>131</v>
      </c>
      <c r="I105" s="83">
        <f t="shared" ref="I105:L106" si="12">I106</f>
        <v>24</v>
      </c>
      <c r="J105" s="83">
        <f t="shared" si="12"/>
        <v>0</v>
      </c>
      <c r="K105" s="83">
        <f t="shared" si="12"/>
        <v>24</v>
      </c>
      <c r="L105" s="83">
        <f t="shared" si="12"/>
        <v>24</v>
      </c>
    </row>
    <row r="106" spans="1:12" ht="24" x14ac:dyDescent="0.2">
      <c r="A106" s="174" t="s">
        <v>140</v>
      </c>
      <c r="B106" s="94" t="s">
        <v>39</v>
      </c>
      <c r="C106" s="94" t="s">
        <v>36</v>
      </c>
      <c r="D106" s="95" t="s">
        <v>38</v>
      </c>
      <c r="E106" s="94" t="s">
        <v>37</v>
      </c>
      <c r="F106" s="94" t="s">
        <v>14</v>
      </c>
      <c r="G106" s="95" t="s">
        <v>103</v>
      </c>
      <c r="H106" s="96" t="s">
        <v>132</v>
      </c>
      <c r="I106" s="83">
        <f t="shared" si="12"/>
        <v>24</v>
      </c>
      <c r="J106" s="83">
        <f t="shared" si="12"/>
        <v>0</v>
      </c>
      <c r="K106" s="83">
        <f t="shared" si="12"/>
        <v>24</v>
      </c>
      <c r="L106" s="83">
        <f t="shared" si="12"/>
        <v>24</v>
      </c>
    </row>
    <row r="107" spans="1:12" x14ac:dyDescent="0.2">
      <c r="A107" s="25" t="s">
        <v>120</v>
      </c>
      <c r="B107" s="94" t="s">
        <v>39</v>
      </c>
      <c r="C107" s="94" t="s">
        <v>36</v>
      </c>
      <c r="D107" s="95" t="s">
        <v>38</v>
      </c>
      <c r="E107" s="94" t="s">
        <v>37</v>
      </c>
      <c r="F107" s="94" t="s">
        <v>14</v>
      </c>
      <c r="G107" s="95" t="s">
        <v>103</v>
      </c>
      <c r="H107" s="96" t="s">
        <v>45</v>
      </c>
      <c r="I107" s="83">
        <f>'приложение 3'!J107</f>
        <v>24</v>
      </c>
      <c r="J107" s="351"/>
      <c r="K107" s="83">
        <f>'приложение 3'!L107</f>
        <v>24</v>
      </c>
      <c r="L107" s="83">
        <f>'приложение 3'!L107</f>
        <v>24</v>
      </c>
    </row>
    <row r="108" spans="1:12" x14ac:dyDescent="0.2">
      <c r="A108" s="237" t="s">
        <v>127</v>
      </c>
      <c r="B108" s="94" t="s">
        <v>39</v>
      </c>
      <c r="C108" s="94" t="s">
        <v>36</v>
      </c>
      <c r="D108" s="95" t="s">
        <v>38</v>
      </c>
      <c r="E108" s="94" t="s">
        <v>37</v>
      </c>
      <c r="F108" s="94" t="s">
        <v>14</v>
      </c>
      <c r="G108" s="95" t="s">
        <v>126</v>
      </c>
      <c r="H108" s="96"/>
      <c r="I108" s="83">
        <f>I111</f>
        <v>32.1</v>
      </c>
      <c r="J108" s="83">
        <f>J111</f>
        <v>0</v>
      </c>
      <c r="K108" s="83">
        <f>K111</f>
        <v>0</v>
      </c>
      <c r="L108" s="83">
        <f>L111</f>
        <v>0</v>
      </c>
    </row>
    <row r="109" spans="1:12" ht="24" x14ac:dyDescent="0.2">
      <c r="A109" s="306" t="s">
        <v>139</v>
      </c>
      <c r="B109" s="94" t="s">
        <v>39</v>
      </c>
      <c r="C109" s="94" t="s">
        <v>36</v>
      </c>
      <c r="D109" s="95" t="s">
        <v>38</v>
      </c>
      <c r="E109" s="94" t="s">
        <v>37</v>
      </c>
      <c r="F109" s="94" t="s">
        <v>14</v>
      </c>
      <c r="G109" s="95" t="s">
        <v>126</v>
      </c>
      <c r="H109" s="96" t="s">
        <v>131</v>
      </c>
      <c r="I109" s="83">
        <f t="shared" ref="I109:L110" si="13">I110</f>
        <v>32.1</v>
      </c>
      <c r="J109" s="83">
        <f t="shared" si="13"/>
        <v>0</v>
      </c>
      <c r="K109" s="83">
        <f t="shared" si="13"/>
        <v>0</v>
      </c>
      <c r="L109" s="83">
        <f t="shared" si="13"/>
        <v>0</v>
      </c>
    </row>
    <row r="110" spans="1:12" ht="24" x14ac:dyDescent="0.2">
      <c r="A110" s="306" t="s">
        <v>140</v>
      </c>
      <c r="B110" s="94" t="s">
        <v>39</v>
      </c>
      <c r="C110" s="94" t="s">
        <v>36</v>
      </c>
      <c r="D110" s="95" t="s">
        <v>38</v>
      </c>
      <c r="E110" s="94" t="s">
        <v>37</v>
      </c>
      <c r="F110" s="94" t="s">
        <v>14</v>
      </c>
      <c r="G110" s="95" t="s">
        <v>126</v>
      </c>
      <c r="H110" s="96" t="s">
        <v>132</v>
      </c>
      <c r="I110" s="83">
        <f t="shared" si="13"/>
        <v>32.1</v>
      </c>
      <c r="J110" s="83">
        <f t="shared" si="13"/>
        <v>0</v>
      </c>
      <c r="K110" s="83">
        <f t="shared" si="13"/>
        <v>0</v>
      </c>
      <c r="L110" s="83">
        <f t="shared" si="13"/>
        <v>0</v>
      </c>
    </row>
    <row r="111" spans="1:12" x14ac:dyDescent="0.2">
      <c r="A111" s="323" t="s">
        <v>120</v>
      </c>
      <c r="B111" s="94" t="s">
        <v>39</v>
      </c>
      <c r="C111" s="94" t="s">
        <v>36</v>
      </c>
      <c r="D111" s="95" t="s">
        <v>38</v>
      </c>
      <c r="E111" s="94" t="s">
        <v>37</v>
      </c>
      <c r="F111" s="94" t="s">
        <v>14</v>
      </c>
      <c r="G111" s="95" t="s">
        <v>126</v>
      </c>
      <c r="H111" s="96" t="s">
        <v>45</v>
      </c>
      <c r="I111" s="83">
        <f>'приложение 3'!J111</f>
        <v>32.1</v>
      </c>
      <c r="J111" s="83">
        <f>'приложение 3'!K111</f>
        <v>0</v>
      </c>
      <c r="K111" s="83">
        <f>'приложение 3'!L111</f>
        <v>0</v>
      </c>
      <c r="L111" s="83">
        <f>'приложение 3'!M111</f>
        <v>0</v>
      </c>
    </row>
    <row r="112" spans="1:12" ht="13.5" thickBot="1" x14ac:dyDescent="0.25">
      <c r="A112" s="403" t="s">
        <v>32</v>
      </c>
      <c r="B112" s="307" t="s">
        <v>33</v>
      </c>
      <c r="C112" s="307"/>
      <c r="D112" s="308"/>
      <c r="E112" s="309"/>
      <c r="F112" s="308"/>
      <c r="G112" s="310"/>
      <c r="H112" s="15"/>
      <c r="I112" s="322">
        <f>I113+I120</f>
        <v>2069</v>
      </c>
      <c r="J112" s="322">
        <f t="shared" ref="I112:L115" si="14">J113</f>
        <v>0</v>
      </c>
      <c r="K112" s="322">
        <f t="shared" ref="K112:L112" si="15">K113+K120</f>
        <v>1909</v>
      </c>
      <c r="L112" s="322">
        <f t="shared" si="15"/>
        <v>1909</v>
      </c>
    </row>
    <row r="113" spans="1:12" ht="13.5" thickTop="1" x14ac:dyDescent="0.2">
      <c r="A113" s="73" t="s">
        <v>19</v>
      </c>
      <c r="B113" s="15" t="s">
        <v>33</v>
      </c>
      <c r="C113" s="15" t="s">
        <v>34</v>
      </c>
      <c r="D113" s="13"/>
      <c r="E113" s="14"/>
      <c r="F113" s="13"/>
      <c r="G113" s="19"/>
      <c r="H113" s="15"/>
      <c r="I113" s="394">
        <f t="shared" si="14"/>
        <v>1909</v>
      </c>
      <c r="J113" s="394">
        <f t="shared" si="14"/>
        <v>0</v>
      </c>
      <c r="K113" s="394">
        <f t="shared" si="14"/>
        <v>1909</v>
      </c>
      <c r="L113" s="394">
        <f t="shared" si="14"/>
        <v>1909</v>
      </c>
    </row>
    <row r="114" spans="1:12" ht="24" x14ac:dyDescent="0.2">
      <c r="A114" s="22" t="s">
        <v>56</v>
      </c>
      <c r="B114" s="15" t="s">
        <v>33</v>
      </c>
      <c r="C114" s="15" t="s">
        <v>34</v>
      </c>
      <c r="D114" s="13" t="s">
        <v>38</v>
      </c>
      <c r="E114" s="14"/>
      <c r="F114" s="13"/>
      <c r="G114" s="24"/>
      <c r="H114" s="15"/>
      <c r="I114" s="351">
        <f t="shared" si="14"/>
        <v>1909</v>
      </c>
      <c r="J114" s="351">
        <f t="shared" si="14"/>
        <v>0</v>
      </c>
      <c r="K114" s="351">
        <f t="shared" si="14"/>
        <v>1909</v>
      </c>
      <c r="L114" s="351">
        <f t="shared" si="14"/>
        <v>1909</v>
      </c>
    </row>
    <row r="115" spans="1:12" ht="24" x14ac:dyDescent="0.2">
      <c r="A115" s="22" t="s">
        <v>57</v>
      </c>
      <c r="B115" s="15" t="s">
        <v>33</v>
      </c>
      <c r="C115" s="15" t="s">
        <v>34</v>
      </c>
      <c r="D115" s="13" t="s">
        <v>38</v>
      </c>
      <c r="E115" s="14" t="s">
        <v>37</v>
      </c>
      <c r="F115" s="13"/>
      <c r="G115" s="24"/>
      <c r="H115" s="15"/>
      <c r="I115" s="351">
        <f t="shared" si="14"/>
        <v>1909</v>
      </c>
      <c r="J115" s="351">
        <f t="shared" si="14"/>
        <v>0</v>
      </c>
      <c r="K115" s="351">
        <f t="shared" si="14"/>
        <v>1909</v>
      </c>
      <c r="L115" s="351">
        <f t="shared" si="14"/>
        <v>1909</v>
      </c>
    </row>
    <row r="116" spans="1:12" ht="108" x14ac:dyDescent="0.2">
      <c r="A116" s="16" t="s">
        <v>89</v>
      </c>
      <c r="B116" s="15" t="s">
        <v>33</v>
      </c>
      <c r="C116" s="15" t="s">
        <v>34</v>
      </c>
      <c r="D116" s="13" t="s">
        <v>38</v>
      </c>
      <c r="E116" s="14" t="s">
        <v>37</v>
      </c>
      <c r="F116" s="13" t="s">
        <v>14</v>
      </c>
      <c r="G116" s="19" t="s">
        <v>61</v>
      </c>
      <c r="H116" s="18"/>
      <c r="I116" s="351">
        <f>I119</f>
        <v>1909</v>
      </c>
      <c r="J116" s="351">
        <f>J119</f>
        <v>0</v>
      </c>
      <c r="K116" s="351">
        <f>K119</f>
        <v>1909</v>
      </c>
      <c r="L116" s="351">
        <f>L119</f>
        <v>1909</v>
      </c>
    </row>
    <row r="117" spans="1:12" ht="24" x14ac:dyDescent="0.2">
      <c r="A117" s="174" t="s">
        <v>139</v>
      </c>
      <c r="B117" s="15" t="s">
        <v>33</v>
      </c>
      <c r="C117" s="15" t="s">
        <v>34</v>
      </c>
      <c r="D117" s="13" t="s">
        <v>38</v>
      </c>
      <c r="E117" s="14" t="s">
        <v>37</v>
      </c>
      <c r="F117" s="13" t="s">
        <v>14</v>
      </c>
      <c r="G117" s="19" t="s">
        <v>61</v>
      </c>
      <c r="H117" s="18" t="s">
        <v>131</v>
      </c>
      <c r="I117" s="351">
        <f t="shared" ref="I117:L118" si="16">I118</f>
        <v>1909</v>
      </c>
      <c r="J117" s="351">
        <f t="shared" si="16"/>
        <v>0</v>
      </c>
      <c r="K117" s="351">
        <f t="shared" si="16"/>
        <v>1909</v>
      </c>
      <c r="L117" s="351">
        <f t="shared" si="16"/>
        <v>1909</v>
      </c>
    </row>
    <row r="118" spans="1:12" ht="24" x14ac:dyDescent="0.2">
      <c r="A118" s="174" t="s">
        <v>140</v>
      </c>
      <c r="B118" s="15" t="s">
        <v>33</v>
      </c>
      <c r="C118" s="15" t="s">
        <v>34</v>
      </c>
      <c r="D118" s="13" t="s">
        <v>38</v>
      </c>
      <c r="E118" s="14" t="s">
        <v>37</v>
      </c>
      <c r="F118" s="13" t="s">
        <v>14</v>
      </c>
      <c r="G118" s="19" t="s">
        <v>61</v>
      </c>
      <c r="H118" s="18" t="s">
        <v>132</v>
      </c>
      <c r="I118" s="351">
        <f t="shared" si="16"/>
        <v>1909</v>
      </c>
      <c r="J118" s="351">
        <f t="shared" si="16"/>
        <v>0</v>
      </c>
      <c r="K118" s="351">
        <f t="shared" si="16"/>
        <v>1909</v>
      </c>
      <c r="L118" s="351">
        <f t="shared" si="16"/>
        <v>1909</v>
      </c>
    </row>
    <row r="119" spans="1:12" x14ac:dyDescent="0.2">
      <c r="A119" s="25" t="s">
        <v>120</v>
      </c>
      <c r="B119" s="15" t="s">
        <v>33</v>
      </c>
      <c r="C119" s="15" t="s">
        <v>34</v>
      </c>
      <c r="D119" s="13" t="s">
        <v>38</v>
      </c>
      <c r="E119" s="14" t="s">
        <v>37</v>
      </c>
      <c r="F119" s="13" t="s">
        <v>14</v>
      </c>
      <c r="G119" s="19" t="s">
        <v>61</v>
      </c>
      <c r="H119" s="18" t="s">
        <v>45</v>
      </c>
      <c r="I119" s="351">
        <f>'приложение 3'!J119</f>
        <v>1909</v>
      </c>
      <c r="J119" s="351"/>
      <c r="K119" s="351">
        <f>'приложение 3'!K119</f>
        <v>1909</v>
      </c>
      <c r="L119" s="351">
        <f>'приложение 3'!L119</f>
        <v>1909</v>
      </c>
    </row>
    <row r="120" spans="1:12" x14ac:dyDescent="0.2">
      <c r="A120" s="353" t="s">
        <v>340</v>
      </c>
      <c r="B120" s="153" t="s">
        <v>33</v>
      </c>
      <c r="C120" s="15" t="s">
        <v>165</v>
      </c>
      <c r="D120" s="13"/>
      <c r="E120" s="14"/>
      <c r="F120" s="14"/>
      <c r="G120" s="19"/>
      <c r="H120" s="18"/>
      <c r="I120" s="351">
        <f t="shared" ref="I120:I126" si="17">I121</f>
        <v>160</v>
      </c>
      <c r="J120" s="351"/>
      <c r="K120" s="351">
        <f t="shared" ref="K120:L126" si="18">K121</f>
        <v>0</v>
      </c>
      <c r="L120" s="351">
        <f t="shared" si="18"/>
        <v>0</v>
      </c>
    </row>
    <row r="121" spans="1:12" ht="24" x14ac:dyDescent="0.2">
      <c r="A121" s="139" t="s">
        <v>56</v>
      </c>
      <c r="B121" s="153" t="s">
        <v>33</v>
      </c>
      <c r="C121" s="15" t="s">
        <v>165</v>
      </c>
      <c r="D121" s="13" t="s">
        <v>38</v>
      </c>
      <c r="E121" s="14"/>
      <c r="F121" s="14"/>
      <c r="G121" s="19"/>
      <c r="H121" s="18"/>
      <c r="I121" s="351">
        <f t="shared" si="17"/>
        <v>160</v>
      </c>
      <c r="J121" s="351"/>
      <c r="K121" s="351">
        <f t="shared" si="18"/>
        <v>0</v>
      </c>
      <c r="L121" s="351">
        <f t="shared" si="18"/>
        <v>0</v>
      </c>
    </row>
    <row r="122" spans="1:12" ht="24" x14ac:dyDescent="0.2">
      <c r="A122" s="139" t="s">
        <v>57</v>
      </c>
      <c r="B122" s="153" t="s">
        <v>33</v>
      </c>
      <c r="C122" s="15" t="s">
        <v>165</v>
      </c>
      <c r="D122" s="13" t="s">
        <v>38</v>
      </c>
      <c r="E122" s="14" t="s">
        <v>37</v>
      </c>
      <c r="F122" s="14"/>
      <c r="G122" s="19"/>
      <c r="H122" s="18"/>
      <c r="I122" s="351">
        <f t="shared" si="17"/>
        <v>160</v>
      </c>
      <c r="J122" s="351"/>
      <c r="K122" s="351">
        <f t="shared" si="18"/>
        <v>0</v>
      </c>
      <c r="L122" s="351">
        <f t="shared" si="18"/>
        <v>0</v>
      </c>
    </row>
    <row r="123" spans="1:12" ht="24" x14ac:dyDescent="0.2">
      <c r="A123" s="139" t="s">
        <v>57</v>
      </c>
      <c r="B123" s="153" t="s">
        <v>33</v>
      </c>
      <c r="C123" s="15" t="s">
        <v>165</v>
      </c>
      <c r="D123" s="13" t="s">
        <v>38</v>
      </c>
      <c r="E123" s="14" t="s">
        <v>37</v>
      </c>
      <c r="F123" s="14" t="s">
        <v>14</v>
      </c>
      <c r="G123" s="19"/>
      <c r="H123" s="18"/>
      <c r="I123" s="351">
        <f t="shared" si="17"/>
        <v>160</v>
      </c>
      <c r="J123" s="351"/>
      <c r="K123" s="351">
        <f t="shared" si="18"/>
        <v>0</v>
      </c>
      <c r="L123" s="351">
        <f t="shared" si="18"/>
        <v>0</v>
      </c>
    </row>
    <row r="124" spans="1:12" ht="48" x14ac:dyDescent="0.2">
      <c r="A124" s="352" t="s">
        <v>339</v>
      </c>
      <c r="B124" s="153" t="s">
        <v>33</v>
      </c>
      <c r="C124" s="15" t="s">
        <v>165</v>
      </c>
      <c r="D124" s="13" t="s">
        <v>38</v>
      </c>
      <c r="E124" s="14" t="s">
        <v>37</v>
      </c>
      <c r="F124" s="14" t="s">
        <v>14</v>
      </c>
      <c r="G124" s="19" t="s">
        <v>338</v>
      </c>
      <c r="H124" s="18"/>
      <c r="I124" s="351">
        <f t="shared" si="17"/>
        <v>160</v>
      </c>
      <c r="J124" s="351"/>
      <c r="K124" s="351">
        <f t="shared" si="18"/>
        <v>0</v>
      </c>
      <c r="L124" s="351">
        <f t="shared" si="18"/>
        <v>0</v>
      </c>
    </row>
    <row r="125" spans="1:12" ht="24" x14ac:dyDescent="0.2">
      <c r="A125" s="174" t="s">
        <v>139</v>
      </c>
      <c r="B125" s="153" t="s">
        <v>33</v>
      </c>
      <c r="C125" s="15" t="s">
        <v>165</v>
      </c>
      <c r="D125" s="13" t="s">
        <v>38</v>
      </c>
      <c r="E125" s="14" t="s">
        <v>37</v>
      </c>
      <c r="F125" s="14" t="s">
        <v>14</v>
      </c>
      <c r="G125" s="19" t="s">
        <v>338</v>
      </c>
      <c r="H125" s="18" t="s">
        <v>131</v>
      </c>
      <c r="I125" s="351">
        <f t="shared" si="17"/>
        <v>160</v>
      </c>
      <c r="J125" s="351"/>
      <c r="K125" s="351">
        <f t="shared" si="18"/>
        <v>0</v>
      </c>
      <c r="L125" s="351">
        <f t="shared" si="18"/>
        <v>0</v>
      </c>
    </row>
    <row r="126" spans="1:12" ht="24" x14ac:dyDescent="0.2">
      <c r="A126" s="174" t="s">
        <v>140</v>
      </c>
      <c r="B126" s="153" t="s">
        <v>33</v>
      </c>
      <c r="C126" s="15" t="s">
        <v>165</v>
      </c>
      <c r="D126" s="13" t="s">
        <v>38</v>
      </c>
      <c r="E126" s="14" t="s">
        <v>37</v>
      </c>
      <c r="F126" s="14" t="s">
        <v>14</v>
      </c>
      <c r="G126" s="19" t="s">
        <v>338</v>
      </c>
      <c r="H126" s="18" t="s">
        <v>132</v>
      </c>
      <c r="I126" s="351">
        <f t="shared" si="17"/>
        <v>160</v>
      </c>
      <c r="J126" s="351"/>
      <c r="K126" s="351">
        <f t="shared" si="18"/>
        <v>0</v>
      </c>
      <c r="L126" s="351">
        <f t="shared" si="18"/>
        <v>0</v>
      </c>
    </row>
    <row r="127" spans="1:12" x14ac:dyDescent="0.2">
      <c r="A127" s="138" t="s">
        <v>120</v>
      </c>
      <c r="B127" s="153" t="s">
        <v>33</v>
      </c>
      <c r="C127" s="15" t="s">
        <v>165</v>
      </c>
      <c r="D127" s="13" t="s">
        <v>38</v>
      </c>
      <c r="E127" s="14" t="s">
        <v>37</v>
      </c>
      <c r="F127" s="14" t="s">
        <v>14</v>
      </c>
      <c r="G127" s="19" t="s">
        <v>338</v>
      </c>
      <c r="H127" s="18" t="s">
        <v>45</v>
      </c>
      <c r="I127" s="351">
        <f>'приложение 3'!J127</f>
        <v>160</v>
      </c>
      <c r="J127" s="351"/>
      <c r="K127" s="351">
        <f>'приложение 3'!L127</f>
        <v>0</v>
      </c>
      <c r="L127" s="351">
        <f>'приложение 3'!M127</f>
        <v>0</v>
      </c>
    </row>
    <row r="128" spans="1:12" x14ac:dyDescent="0.2">
      <c r="A128" s="400" t="s">
        <v>21</v>
      </c>
      <c r="B128" s="20" t="s">
        <v>25</v>
      </c>
      <c r="C128" s="20"/>
      <c r="D128" s="20"/>
      <c r="E128" s="19"/>
      <c r="F128" s="18"/>
      <c r="G128" s="19"/>
      <c r="H128" s="18"/>
      <c r="I128" s="322">
        <f>I129+I141</f>
        <v>1236.7</v>
      </c>
      <c r="J128" s="322" t="e">
        <f>J141</f>
        <v>#REF!</v>
      </c>
      <c r="K128" s="322">
        <v>322.3</v>
      </c>
      <c r="L128" s="322">
        <v>330</v>
      </c>
    </row>
    <row r="129" spans="1:12" x14ac:dyDescent="0.2">
      <c r="A129" s="249" t="s">
        <v>153</v>
      </c>
      <c r="B129" s="88" t="s">
        <v>25</v>
      </c>
      <c r="C129" s="88" t="s">
        <v>35</v>
      </c>
      <c r="D129" s="20"/>
      <c r="E129" s="19"/>
      <c r="F129" s="18"/>
      <c r="G129" s="19"/>
      <c r="H129" s="18"/>
      <c r="I129" s="301">
        <f>I130+I135</f>
        <v>74.2</v>
      </c>
      <c r="J129" s="301"/>
      <c r="K129" s="301">
        <f>K130+K135</f>
        <v>224.3</v>
      </c>
      <c r="L129" s="301">
        <f>L130+L135</f>
        <v>224.3</v>
      </c>
    </row>
    <row r="130" spans="1:12" ht="38.25" x14ac:dyDescent="0.2">
      <c r="A130" s="249" t="s">
        <v>170</v>
      </c>
      <c r="B130" s="88" t="s">
        <v>25</v>
      </c>
      <c r="C130" s="88" t="s">
        <v>35</v>
      </c>
      <c r="D130" s="20" t="s">
        <v>165</v>
      </c>
      <c r="E130" s="19"/>
      <c r="F130" s="18"/>
      <c r="G130" s="19"/>
      <c r="H130" s="18"/>
      <c r="I130" s="301">
        <f>I131</f>
        <v>50.2</v>
      </c>
      <c r="J130" s="301"/>
      <c r="K130" s="301">
        <f t="shared" ref="K130:L133" si="19">K131</f>
        <v>200.3</v>
      </c>
      <c r="L130" s="301">
        <f t="shared" si="19"/>
        <v>200.3</v>
      </c>
    </row>
    <row r="131" spans="1:12" ht="25.5" x14ac:dyDescent="0.2">
      <c r="A131" s="249" t="s">
        <v>169</v>
      </c>
      <c r="B131" s="88" t="s">
        <v>25</v>
      </c>
      <c r="C131" s="88" t="s">
        <v>35</v>
      </c>
      <c r="D131" s="20" t="s">
        <v>165</v>
      </c>
      <c r="E131" s="19" t="s">
        <v>166</v>
      </c>
      <c r="F131" s="18" t="s">
        <v>33</v>
      </c>
      <c r="G131" s="19"/>
      <c r="H131" s="18"/>
      <c r="I131" s="301">
        <f>I132</f>
        <v>50.2</v>
      </c>
      <c r="J131" s="301"/>
      <c r="K131" s="301">
        <f t="shared" si="19"/>
        <v>200.3</v>
      </c>
      <c r="L131" s="301">
        <f t="shared" si="19"/>
        <v>200.3</v>
      </c>
    </row>
    <row r="132" spans="1:12" ht="25.5" x14ac:dyDescent="0.2">
      <c r="A132" s="250" t="s">
        <v>168</v>
      </c>
      <c r="B132" s="20" t="s">
        <v>25</v>
      </c>
      <c r="C132" s="20" t="s">
        <v>35</v>
      </c>
      <c r="D132" s="20" t="s">
        <v>165</v>
      </c>
      <c r="E132" s="19" t="s">
        <v>166</v>
      </c>
      <c r="F132" s="18" t="s">
        <v>33</v>
      </c>
      <c r="G132" s="19" t="s">
        <v>167</v>
      </c>
      <c r="H132" s="18"/>
      <c r="I132" s="301">
        <f>I133</f>
        <v>50.2</v>
      </c>
      <c r="J132" s="301"/>
      <c r="K132" s="301">
        <f t="shared" si="19"/>
        <v>200.3</v>
      </c>
      <c r="L132" s="301">
        <f t="shared" si="19"/>
        <v>200.3</v>
      </c>
    </row>
    <row r="133" spans="1:12" ht="24" x14ac:dyDescent="0.2">
      <c r="A133" s="174" t="s">
        <v>140</v>
      </c>
      <c r="B133" s="20" t="s">
        <v>25</v>
      </c>
      <c r="C133" s="20" t="s">
        <v>35</v>
      </c>
      <c r="D133" s="20" t="s">
        <v>165</v>
      </c>
      <c r="E133" s="19" t="s">
        <v>166</v>
      </c>
      <c r="F133" s="18" t="s">
        <v>33</v>
      </c>
      <c r="G133" s="19" t="s">
        <v>167</v>
      </c>
      <c r="H133" s="18" t="s">
        <v>132</v>
      </c>
      <c r="I133" s="301">
        <f>I134</f>
        <v>50.2</v>
      </c>
      <c r="J133" s="301"/>
      <c r="K133" s="301">
        <f>K134</f>
        <v>200.3</v>
      </c>
      <c r="L133" s="301">
        <f t="shared" si="19"/>
        <v>200.3</v>
      </c>
    </row>
    <row r="134" spans="1:12" x14ac:dyDescent="0.2">
      <c r="A134" s="25" t="s">
        <v>120</v>
      </c>
      <c r="B134" s="20" t="s">
        <v>25</v>
      </c>
      <c r="C134" s="20" t="s">
        <v>35</v>
      </c>
      <c r="D134" s="20" t="s">
        <v>165</v>
      </c>
      <c r="E134" s="19" t="s">
        <v>166</v>
      </c>
      <c r="F134" s="18" t="s">
        <v>33</v>
      </c>
      <c r="G134" s="19" t="s">
        <v>167</v>
      </c>
      <c r="H134" s="18" t="s">
        <v>45</v>
      </c>
      <c r="I134" s="301">
        <f>'приложение 3'!J134</f>
        <v>50.2</v>
      </c>
      <c r="J134" s="301"/>
      <c r="K134" s="327">
        <f>'приложение 3'!K134</f>
        <v>200.3</v>
      </c>
      <c r="L134" s="327">
        <f>'приложение 3'!L134</f>
        <v>200.3</v>
      </c>
    </row>
    <row r="135" spans="1:12" ht="24" x14ac:dyDescent="0.2">
      <c r="A135" s="25" t="s">
        <v>56</v>
      </c>
      <c r="B135" s="88" t="s">
        <v>25</v>
      </c>
      <c r="C135" s="88" t="s">
        <v>35</v>
      </c>
      <c r="D135" s="88" t="s">
        <v>38</v>
      </c>
      <c r="E135" s="88"/>
      <c r="F135" s="88"/>
      <c r="G135" s="88"/>
      <c r="H135" s="18"/>
      <c r="I135" s="351">
        <f>I136</f>
        <v>24</v>
      </c>
      <c r="J135" s="351"/>
      <c r="K135" s="351">
        <f>K136</f>
        <v>24</v>
      </c>
      <c r="L135" s="351">
        <f>L136</f>
        <v>24</v>
      </c>
    </row>
    <row r="136" spans="1:12" ht="24" x14ac:dyDescent="0.2">
      <c r="A136" s="22" t="s">
        <v>57</v>
      </c>
      <c r="B136" s="88" t="s">
        <v>25</v>
      </c>
      <c r="C136" s="88" t="s">
        <v>35</v>
      </c>
      <c r="D136" s="88" t="s">
        <v>38</v>
      </c>
      <c r="E136" s="88" t="s">
        <v>37</v>
      </c>
      <c r="F136" s="88"/>
      <c r="G136" s="88"/>
      <c r="H136" s="18"/>
      <c r="I136" s="351">
        <f>I137</f>
        <v>24</v>
      </c>
      <c r="J136" s="351"/>
      <c r="K136" s="351">
        <f>K137</f>
        <v>24</v>
      </c>
      <c r="L136" s="351">
        <f>L137</f>
        <v>24</v>
      </c>
    </row>
    <row r="137" spans="1:12" ht="42.75" x14ac:dyDescent="0.2">
      <c r="A137" s="107" t="s">
        <v>97</v>
      </c>
      <c r="B137" s="88" t="s">
        <v>25</v>
      </c>
      <c r="C137" s="88" t="s">
        <v>35</v>
      </c>
      <c r="D137" s="88" t="s">
        <v>38</v>
      </c>
      <c r="E137" s="88" t="s">
        <v>37</v>
      </c>
      <c r="F137" s="88" t="s">
        <v>14</v>
      </c>
      <c r="G137" s="88" t="s">
        <v>98</v>
      </c>
      <c r="H137" s="18"/>
      <c r="I137" s="351">
        <f>I140</f>
        <v>24</v>
      </c>
      <c r="J137" s="351"/>
      <c r="K137" s="351">
        <f>K140</f>
        <v>24</v>
      </c>
      <c r="L137" s="351">
        <f>L140</f>
        <v>24</v>
      </c>
    </row>
    <row r="138" spans="1:12" ht="24" x14ac:dyDescent="0.2">
      <c r="A138" s="174" t="s">
        <v>139</v>
      </c>
      <c r="B138" s="88" t="s">
        <v>25</v>
      </c>
      <c r="C138" s="88" t="s">
        <v>35</v>
      </c>
      <c r="D138" s="88" t="s">
        <v>38</v>
      </c>
      <c r="E138" s="88" t="s">
        <v>37</v>
      </c>
      <c r="F138" s="88" t="s">
        <v>14</v>
      </c>
      <c r="G138" s="88" t="s">
        <v>98</v>
      </c>
      <c r="H138" s="18" t="s">
        <v>131</v>
      </c>
      <c r="I138" s="351">
        <f t="shared" ref="I138:L139" si="20">I139</f>
        <v>24</v>
      </c>
      <c r="J138" s="351">
        <f t="shared" si="20"/>
        <v>0</v>
      </c>
      <c r="K138" s="351">
        <f t="shared" si="20"/>
        <v>24</v>
      </c>
      <c r="L138" s="351">
        <f t="shared" si="20"/>
        <v>24</v>
      </c>
    </row>
    <row r="139" spans="1:12" ht="24" x14ac:dyDescent="0.2">
      <c r="A139" s="174" t="s">
        <v>140</v>
      </c>
      <c r="B139" s="88" t="s">
        <v>25</v>
      </c>
      <c r="C139" s="88" t="s">
        <v>35</v>
      </c>
      <c r="D139" s="88" t="s">
        <v>38</v>
      </c>
      <c r="E139" s="88" t="s">
        <v>37</v>
      </c>
      <c r="F139" s="88" t="s">
        <v>14</v>
      </c>
      <c r="G139" s="88" t="s">
        <v>98</v>
      </c>
      <c r="H139" s="18" t="s">
        <v>132</v>
      </c>
      <c r="I139" s="351">
        <f t="shared" si="20"/>
        <v>24</v>
      </c>
      <c r="J139" s="351">
        <f t="shared" si="20"/>
        <v>0</v>
      </c>
      <c r="K139" s="351">
        <f t="shared" si="20"/>
        <v>24</v>
      </c>
      <c r="L139" s="351">
        <f t="shared" si="20"/>
        <v>24</v>
      </c>
    </row>
    <row r="140" spans="1:12" ht="13.5" thickBot="1" x14ac:dyDescent="0.25">
      <c r="A140" s="25" t="s">
        <v>120</v>
      </c>
      <c r="B140" s="88" t="s">
        <v>25</v>
      </c>
      <c r="C140" s="88" t="s">
        <v>35</v>
      </c>
      <c r="D140" s="88" t="s">
        <v>38</v>
      </c>
      <c r="E140" s="88" t="s">
        <v>37</v>
      </c>
      <c r="F140" s="88" t="s">
        <v>14</v>
      </c>
      <c r="G140" s="88" t="s">
        <v>98</v>
      </c>
      <c r="H140" s="18" t="s">
        <v>45</v>
      </c>
      <c r="I140" s="351">
        <f>'приложение 3'!J140</f>
        <v>24</v>
      </c>
      <c r="J140" s="351"/>
      <c r="K140" s="351">
        <f>'приложение 3'!L140</f>
        <v>24</v>
      </c>
      <c r="L140" s="351">
        <f>'приложение 3'!L140</f>
        <v>24</v>
      </c>
    </row>
    <row r="141" spans="1:12" x14ac:dyDescent="0.2">
      <c r="A141" s="53" t="s">
        <v>12</v>
      </c>
      <c r="B141" s="18" t="s">
        <v>25</v>
      </c>
      <c r="C141" s="18" t="s">
        <v>39</v>
      </c>
      <c r="D141" s="18"/>
      <c r="E141" s="18"/>
      <c r="F141" s="18"/>
      <c r="G141" s="18"/>
      <c r="H141" s="69"/>
      <c r="I141" s="408">
        <f>I142</f>
        <v>1162.5</v>
      </c>
      <c r="J141" s="408" t="e">
        <f>J142+#REF!+J154</f>
        <v>#REF!</v>
      </c>
      <c r="K141" s="408">
        <f t="shared" ref="K141:L141" si="21">K142</f>
        <v>108</v>
      </c>
      <c r="L141" s="408">
        <f t="shared" si="21"/>
        <v>105.69999999999999</v>
      </c>
    </row>
    <row r="142" spans="1:12" ht="24" x14ac:dyDescent="0.2">
      <c r="A142" s="25" t="s">
        <v>56</v>
      </c>
      <c r="B142" s="43" t="s">
        <v>25</v>
      </c>
      <c r="C142" s="43" t="s">
        <v>39</v>
      </c>
      <c r="D142" s="42">
        <v>89</v>
      </c>
      <c r="E142" s="42"/>
      <c r="F142" s="44"/>
      <c r="G142" s="44"/>
      <c r="H142" s="69"/>
      <c r="I142" s="351">
        <f>I143+I154</f>
        <v>1162.5</v>
      </c>
      <c r="J142" s="351">
        <f>J143</f>
        <v>0</v>
      </c>
      <c r="K142" s="351">
        <f>K143</f>
        <v>108</v>
      </c>
      <c r="L142" s="351">
        <f>L143</f>
        <v>105.69999999999999</v>
      </c>
    </row>
    <row r="143" spans="1:12" ht="24" x14ac:dyDescent="0.2">
      <c r="A143" s="25" t="s">
        <v>57</v>
      </c>
      <c r="B143" s="45" t="s">
        <v>25</v>
      </c>
      <c r="C143" s="45" t="s">
        <v>39</v>
      </c>
      <c r="D143" s="45">
        <v>89</v>
      </c>
      <c r="E143" s="45">
        <v>1</v>
      </c>
      <c r="F143" s="45"/>
      <c r="G143" s="44"/>
      <c r="H143" s="69"/>
      <c r="I143" s="351">
        <f>I144+I148+I150+I158</f>
        <v>1162.5</v>
      </c>
      <c r="J143" s="351">
        <f>J144+J148+J150</f>
        <v>0</v>
      </c>
      <c r="K143" s="351">
        <f t="shared" ref="K143:L143" si="22">K144+K148+K150+K158</f>
        <v>108</v>
      </c>
      <c r="L143" s="351">
        <f t="shared" si="22"/>
        <v>105.69999999999999</v>
      </c>
    </row>
    <row r="144" spans="1:12" ht="36" x14ac:dyDescent="0.2">
      <c r="A144" s="16" t="s">
        <v>90</v>
      </c>
      <c r="B144" s="46" t="s">
        <v>25</v>
      </c>
      <c r="C144" s="46" t="s">
        <v>39</v>
      </c>
      <c r="D144" s="47" t="s">
        <v>38</v>
      </c>
      <c r="E144" s="47" t="s">
        <v>37</v>
      </c>
      <c r="F144" s="46" t="s">
        <v>14</v>
      </c>
      <c r="G144" s="46" t="s">
        <v>62</v>
      </c>
      <c r="H144" s="69"/>
      <c r="I144" s="351">
        <f>I147</f>
        <v>51</v>
      </c>
      <c r="J144" s="351">
        <f>J147</f>
        <v>0</v>
      </c>
      <c r="K144" s="351">
        <f>K147</f>
        <v>51</v>
      </c>
      <c r="L144" s="351">
        <f>L147</f>
        <v>51</v>
      </c>
    </row>
    <row r="145" spans="1:12" ht="24" x14ac:dyDescent="0.2">
      <c r="A145" s="174" t="s">
        <v>139</v>
      </c>
      <c r="B145" s="46" t="s">
        <v>25</v>
      </c>
      <c r="C145" s="46" t="s">
        <v>39</v>
      </c>
      <c r="D145" s="47" t="s">
        <v>38</v>
      </c>
      <c r="E145" s="47" t="s">
        <v>37</v>
      </c>
      <c r="F145" s="46" t="s">
        <v>14</v>
      </c>
      <c r="G145" s="46" t="s">
        <v>62</v>
      </c>
      <c r="H145" s="69" t="s">
        <v>131</v>
      </c>
      <c r="I145" s="351">
        <f t="shared" ref="I145:L146" si="23">I146</f>
        <v>51</v>
      </c>
      <c r="J145" s="351">
        <f t="shared" si="23"/>
        <v>0</v>
      </c>
      <c r="K145" s="351">
        <f t="shared" si="23"/>
        <v>51</v>
      </c>
      <c r="L145" s="351">
        <f t="shared" si="23"/>
        <v>51</v>
      </c>
    </row>
    <row r="146" spans="1:12" ht="24" x14ac:dyDescent="0.2">
      <c r="A146" s="174" t="s">
        <v>140</v>
      </c>
      <c r="B146" s="46" t="s">
        <v>25</v>
      </c>
      <c r="C146" s="46" t="s">
        <v>39</v>
      </c>
      <c r="D146" s="47" t="s">
        <v>38</v>
      </c>
      <c r="E146" s="47" t="s">
        <v>37</v>
      </c>
      <c r="F146" s="46" t="s">
        <v>14</v>
      </c>
      <c r="G146" s="46" t="s">
        <v>62</v>
      </c>
      <c r="H146" s="69" t="s">
        <v>132</v>
      </c>
      <c r="I146" s="351">
        <f t="shared" si="23"/>
        <v>51</v>
      </c>
      <c r="J146" s="351">
        <f t="shared" si="23"/>
        <v>0</v>
      </c>
      <c r="K146" s="351">
        <f t="shared" si="23"/>
        <v>51</v>
      </c>
      <c r="L146" s="351">
        <f t="shared" si="23"/>
        <v>51</v>
      </c>
    </row>
    <row r="147" spans="1:12" x14ac:dyDescent="0.2">
      <c r="A147" s="25" t="s">
        <v>120</v>
      </c>
      <c r="B147" s="46" t="s">
        <v>25</v>
      </c>
      <c r="C147" s="46" t="s">
        <v>39</v>
      </c>
      <c r="D147" s="47" t="s">
        <v>38</v>
      </c>
      <c r="E147" s="47" t="s">
        <v>37</v>
      </c>
      <c r="F147" s="46" t="s">
        <v>14</v>
      </c>
      <c r="G147" s="46" t="s">
        <v>62</v>
      </c>
      <c r="H147" s="69" t="s">
        <v>45</v>
      </c>
      <c r="I147" s="351">
        <f>'приложение 3'!J147</f>
        <v>51</v>
      </c>
      <c r="J147" s="351"/>
      <c r="K147" s="351">
        <f>'приложение 3'!K147</f>
        <v>51</v>
      </c>
      <c r="L147" s="351">
        <f>'приложение 3'!L147</f>
        <v>51</v>
      </c>
    </row>
    <row r="148" spans="1:12" x14ac:dyDescent="0.2">
      <c r="A148" s="55" t="s">
        <v>74</v>
      </c>
      <c r="B148" s="46" t="s">
        <v>25</v>
      </c>
      <c r="C148" s="46" t="s">
        <v>39</v>
      </c>
      <c r="D148" s="47" t="s">
        <v>38</v>
      </c>
      <c r="E148" s="47" t="s">
        <v>37</v>
      </c>
      <c r="F148" s="46" t="s">
        <v>14</v>
      </c>
      <c r="G148" s="46" t="s">
        <v>76</v>
      </c>
      <c r="H148" s="69"/>
      <c r="I148" s="351">
        <f>I149</f>
        <v>0</v>
      </c>
      <c r="J148" s="351">
        <f>J149</f>
        <v>0</v>
      </c>
      <c r="K148" s="351">
        <f>K149</f>
        <v>0</v>
      </c>
      <c r="L148" s="351">
        <f>L149</f>
        <v>0</v>
      </c>
    </row>
    <row r="149" spans="1:12" x14ac:dyDescent="0.2">
      <c r="A149" s="25" t="s">
        <v>120</v>
      </c>
      <c r="B149" s="46" t="s">
        <v>25</v>
      </c>
      <c r="C149" s="46" t="s">
        <v>39</v>
      </c>
      <c r="D149" s="47" t="s">
        <v>38</v>
      </c>
      <c r="E149" s="47" t="s">
        <v>37</v>
      </c>
      <c r="F149" s="46" t="s">
        <v>14</v>
      </c>
      <c r="G149" s="46" t="s">
        <v>76</v>
      </c>
      <c r="H149" s="69" t="s">
        <v>45</v>
      </c>
      <c r="I149" s="351">
        <f>'приложение 3'!J151</f>
        <v>0</v>
      </c>
      <c r="J149" s="351"/>
      <c r="K149" s="351">
        <f>'приложение 3'!K151</f>
        <v>0</v>
      </c>
      <c r="L149" s="351">
        <f>'приложение 3'!L151</f>
        <v>0</v>
      </c>
    </row>
    <row r="150" spans="1:12" x14ac:dyDescent="0.2">
      <c r="A150" s="55" t="s">
        <v>75</v>
      </c>
      <c r="B150" s="46" t="s">
        <v>25</v>
      </c>
      <c r="C150" s="46" t="s">
        <v>39</v>
      </c>
      <c r="D150" s="47" t="s">
        <v>38</v>
      </c>
      <c r="E150" s="47" t="s">
        <v>37</v>
      </c>
      <c r="F150" s="46" t="s">
        <v>14</v>
      </c>
      <c r="G150" s="46" t="s">
        <v>13</v>
      </c>
      <c r="H150" s="69"/>
      <c r="I150" s="351">
        <f>I151</f>
        <v>939.5</v>
      </c>
      <c r="J150" s="351">
        <f>J153</f>
        <v>0</v>
      </c>
      <c r="K150" s="351">
        <f>K153</f>
        <v>57</v>
      </c>
      <c r="L150" s="351">
        <f>L153</f>
        <v>54.699999999999996</v>
      </c>
    </row>
    <row r="151" spans="1:12" ht="24" x14ac:dyDescent="0.2">
      <c r="A151" s="174" t="s">
        <v>139</v>
      </c>
      <c r="B151" s="46" t="s">
        <v>25</v>
      </c>
      <c r="C151" s="46" t="s">
        <v>39</v>
      </c>
      <c r="D151" s="47" t="s">
        <v>38</v>
      </c>
      <c r="E151" s="47" t="s">
        <v>37</v>
      </c>
      <c r="F151" s="46" t="s">
        <v>14</v>
      </c>
      <c r="G151" s="46" t="s">
        <v>13</v>
      </c>
      <c r="H151" s="69" t="s">
        <v>131</v>
      </c>
      <c r="I151" s="351">
        <f>I152</f>
        <v>939.5</v>
      </c>
      <c r="J151" s="351">
        <f t="shared" ref="J151:L152" si="24">J152</f>
        <v>0</v>
      </c>
      <c r="K151" s="351">
        <f t="shared" si="24"/>
        <v>57</v>
      </c>
      <c r="L151" s="351">
        <f t="shared" si="24"/>
        <v>54.699999999999996</v>
      </c>
    </row>
    <row r="152" spans="1:12" ht="24" x14ac:dyDescent="0.2">
      <c r="A152" s="174" t="s">
        <v>140</v>
      </c>
      <c r="B152" s="46" t="s">
        <v>25</v>
      </c>
      <c r="C152" s="46" t="s">
        <v>39</v>
      </c>
      <c r="D152" s="47" t="s">
        <v>38</v>
      </c>
      <c r="E152" s="47" t="s">
        <v>37</v>
      </c>
      <c r="F152" s="46" t="s">
        <v>14</v>
      </c>
      <c r="G152" s="46" t="s">
        <v>13</v>
      </c>
      <c r="H152" s="69" t="s">
        <v>132</v>
      </c>
      <c r="I152" s="351">
        <f>I153</f>
        <v>939.5</v>
      </c>
      <c r="J152" s="351">
        <f t="shared" si="24"/>
        <v>0</v>
      </c>
      <c r="K152" s="351">
        <f t="shared" si="24"/>
        <v>57</v>
      </c>
      <c r="L152" s="351">
        <f t="shared" si="24"/>
        <v>54.699999999999996</v>
      </c>
    </row>
    <row r="153" spans="1:12" x14ac:dyDescent="0.2">
      <c r="A153" s="25" t="s">
        <v>120</v>
      </c>
      <c r="B153" s="46" t="s">
        <v>25</v>
      </c>
      <c r="C153" s="46" t="s">
        <v>39</v>
      </c>
      <c r="D153" s="47" t="s">
        <v>38</v>
      </c>
      <c r="E153" s="47" t="s">
        <v>37</v>
      </c>
      <c r="F153" s="46" t="s">
        <v>14</v>
      </c>
      <c r="G153" s="46" t="s">
        <v>13</v>
      </c>
      <c r="H153" s="69" t="s">
        <v>45</v>
      </c>
      <c r="I153" s="351">
        <f>'приложение 3'!J155</f>
        <v>939.5</v>
      </c>
      <c r="J153" s="351"/>
      <c r="K153" s="351">
        <f>'приложение 3'!K155</f>
        <v>57</v>
      </c>
      <c r="L153" s="351">
        <f>'приложение 3'!L155</f>
        <v>54.699999999999996</v>
      </c>
    </row>
    <row r="154" spans="1:12" ht="24" x14ac:dyDescent="0.2">
      <c r="A154" s="140" t="s">
        <v>172</v>
      </c>
      <c r="B154" s="313" t="s">
        <v>25</v>
      </c>
      <c r="C154" s="314" t="s">
        <v>39</v>
      </c>
      <c r="D154" s="315" t="s">
        <v>38</v>
      </c>
      <c r="E154" s="315" t="s">
        <v>37</v>
      </c>
      <c r="F154" s="314" t="s">
        <v>14</v>
      </c>
      <c r="G154" s="217" t="s">
        <v>171</v>
      </c>
      <c r="H154" s="219"/>
      <c r="I154" s="351">
        <f>I155</f>
        <v>0</v>
      </c>
      <c r="J154" s="351"/>
      <c r="K154" s="351">
        <f t="shared" ref="K154:L156" si="25">K155</f>
        <v>0</v>
      </c>
      <c r="L154" s="351">
        <f t="shared" si="25"/>
        <v>0</v>
      </c>
    </row>
    <row r="155" spans="1:12" ht="24" x14ac:dyDescent="0.2">
      <c r="A155" s="174" t="s">
        <v>139</v>
      </c>
      <c r="B155" s="313" t="s">
        <v>25</v>
      </c>
      <c r="C155" s="314" t="s">
        <v>39</v>
      </c>
      <c r="D155" s="315" t="s">
        <v>38</v>
      </c>
      <c r="E155" s="315" t="s">
        <v>37</v>
      </c>
      <c r="F155" s="314" t="s">
        <v>14</v>
      </c>
      <c r="G155" s="217" t="s">
        <v>171</v>
      </c>
      <c r="H155" s="219" t="s">
        <v>131</v>
      </c>
      <c r="I155" s="351">
        <f>I156</f>
        <v>0</v>
      </c>
      <c r="J155" s="351" t="e">
        <f>J156</f>
        <v>#REF!</v>
      </c>
      <c r="K155" s="351">
        <f t="shared" si="25"/>
        <v>0</v>
      </c>
      <c r="L155" s="351">
        <f t="shared" si="25"/>
        <v>0</v>
      </c>
    </row>
    <row r="156" spans="1:12" ht="24" x14ac:dyDescent="0.2">
      <c r="A156" s="174" t="s">
        <v>140</v>
      </c>
      <c r="B156" s="313" t="s">
        <v>25</v>
      </c>
      <c r="C156" s="314" t="s">
        <v>39</v>
      </c>
      <c r="D156" s="315" t="s">
        <v>38</v>
      </c>
      <c r="E156" s="315" t="s">
        <v>37</v>
      </c>
      <c r="F156" s="314" t="s">
        <v>14</v>
      </c>
      <c r="G156" s="217" t="s">
        <v>171</v>
      </c>
      <c r="H156" s="219" t="s">
        <v>132</v>
      </c>
      <c r="I156" s="351">
        <f>I157</f>
        <v>0</v>
      </c>
      <c r="J156" s="351" t="e">
        <f>J157+#REF!</f>
        <v>#REF!</v>
      </c>
      <c r="K156" s="351">
        <f t="shared" si="25"/>
        <v>0</v>
      </c>
      <c r="L156" s="351">
        <f t="shared" si="25"/>
        <v>0</v>
      </c>
    </row>
    <row r="157" spans="1:12" x14ac:dyDescent="0.2">
      <c r="A157" s="138" t="s">
        <v>120</v>
      </c>
      <c r="B157" s="314" t="s">
        <v>25</v>
      </c>
      <c r="C157" s="314" t="s">
        <v>39</v>
      </c>
      <c r="D157" s="315" t="s">
        <v>38</v>
      </c>
      <c r="E157" s="315" t="s">
        <v>37</v>
      </c>
      <c r="F157" s="314" t="s">
        <v>14</v>
      </c>
      <c r="G157" s="217" t="s">
        <v>171</v>
      </c>
      <c r="H157" s="219" t="s">
        <v>45</v>
      </c>
      <c r="I157" s="351">
        <f>'приложение 3'!J159</f>
        <v>0</v>
      </c>
      <c r="J157" s="351">
        <f>'приложение 3'!K159</f>
        <v>0</v>
      </c>
      <c r="K157" s="351">
        <f>'приложение 3'!K159</f>
        <v>0</v>
      </c>
      <c r="L157" s="351">
        <f>'приложение 3'!L159</f>
        <v>0</v>
      </c>
    </row>
    <row r="158" spans="1:12" ht="30" x14ac:dyDescent="0.2">
      <c r="A158" s="358" t="s">
        <v>342</v>
      </c>
      <c r="B158" s="157" t="s">
        <v>25</v>
      </c>
      <c r="C158" s="89" t="s">
        <v>39</v>
      </c>
      <c r="D158" s="90">
        <v>89</v>
      </c>
      <c r="E158" s="91">
        <v>1</v>
      </c>
      <c r="F158" s="92" t="s">
        <v>14</v>
      </c>
      <c r="G158" s="44" t="s">
        <v>341</v>
      </c>
      <c r="H158" s="359"/>
      <c r="I158" s="351">
        <f>I159</f>
        <v>172</v>
      </c>
      <c r="J158" s="351"/>
      <c r="K158" s="351">
        <f t="shared" ref="K158:L160" si="26">K159</f>
        <v>0</v>
      </c>
      <c r="L158" s="351">
        <f t="shared" si="26"/>
        <v>0</v>
      </c>
    </row>
    <row r="159" spans="1:12" ht="24" x14ac:dyDescent="0.2">
      <c r="A159" s="174" t="s">
        <v>139</v>
      </c>
      <c r="B159" s="157" t="s">
        <v>25</v>
      </c>
      <c r="C159" s="89" t="s">
        <v>39</v>
      </c>
      <c r="D159" s="90">
        <v>89</v>
      </c>
      <c r="E159" s="91">
        <v>1</v>
      </c>
      <c r="F159" s="92" t="s">
        <v>14</v>
      </c>
      <c r="G159" s="165" t="s">
        <v>341</v>
      </c>
      <c r="H159" s="166">
        <v>200</v>
      </c>
      <c r="I159" s="351">
        <f>I160</f>
        <v>172</v>
      </c>
      <c r="J159" s="351"/>
      <c r="K159" s="351">
        <f t="shared" si="26"/>
        <v>0</v>
      </c>
      <c r="L159" s="351">
        <f t="shared" si="26"/>
        <v>0</v>
      </c>
    </row>
    <row r="160" spans="1:12" ht="24" x14ac:dyDescent="0.2">
      <c r="A160" s="174" t="s">
        <v>140</v>
      </c>
      <c r="B160" s="157" t="s">
        <v>25</v>
      </c>
      <c r="C160" s="89" t="s">
        <v>39</v>
      </c>
      <c r="D160" s="90">
        <v>89</v>
      </c>
      <c r="E160" s="91">
        <v>1</v>
      </c>
      <c r="F160" s="92" t="s">
        <v>14</v>
      </c>
      <c r="G160" s="165" t="s">
        <v>341</v>
      </c>
      <c r="H160" s="166">
        <v>240</v>
      </c>
      <c r="I160" s="351">
        <f>I161</f>
        <v>172</v>
      </c>
      <c r="J160" s="351"/>
      <c r="K160" s="351">
        <f t="shared" si="26"/>
        <v>0</v>
      </c>
      <c r="L160" s="351">
        <f t="shared" si="26"/>
        <v>0</v>
      </c>
    </row>
    <row r="161" spans="1:12" x14ac:dyDescent="0.2">
      <c r="A161" s="138" t="s">
        <v>120</v>
      </c>
      <c r="B161" s="157" t="s">
        <v>25</v>
      </c>
      <c r="C161" s="89" t="s">
        <v>39</v>
      </c>
      <c r="D161" s="90">
        <v>89</v>
      </c>
      <c r="E161" s="91">
        <v>1</v>
      </c>
      <c r="F161" s="92" t="s">
        <v>14</v>
      </c>
      <c r="G161" s="165" t="s">
        <v>341</v>
      </c>
      <c r="H161" s="166">
        <v>244</v>
      </c>
      <c r="I161" s="351">
        <f>'приложение 3'!J163</f>
        <v>172</v>
      </c>
      <c r="J161" s="351"/>
      <c r="K161" s="351">
        <f>'приложение 3'!L163</f>
        <v>0</v>
      </c>
      <c r="L161" s="351">
        <f>'приложение 3'!M163</f>
        <v>0</v>
      </c>
    </row>
    <row r="162" spans="1:12" x14ac:dyDescent="0.2">
      <c r="A162" s="101" t="s">
        <v>107</v>
      </c>
      <c r="B162" s="98" t="s">
        <v>101</v>
      </c>
      <c r="C162" s="98" t="s">
        <v>14</v>
      </c>
      <c r="D162" s="99"/>
      <c r="E162" s="99"/>
      <c r="F162" s="98"/>
      <c r="G162" s="98"/>
      <c r="H162" s="100"/>
      <c r="I162" s="322">
        <f>I163</f>
        <v>24</v>
      </c>
      <c r="J162" s="322"/>
      <c r="K162" s="322">
        <f t="shared" ref="K162:L165" si="27">K163</f>
        <v>24</v>
      </c>
      <c r="L162" s="322">
        <f t="shared" si="27"/>
        <v>24</v>
      </c>
    </row>
    <row r="163" spans="1:12" x14ac:dyDescent="0.2">
      <c r="A163" s="101" t="s">
        <v>108</v>
      </c>
      <c r="B163" s="98" t="s">
        <v>101</v>
      </c>
      <c r="C163" s="98" t="s">
        <v>26</v>
      </c>
      <c r="D163" s="99"/>
      <c r="E163" s="99"/>
      <c r="F163" s="98"/>
      <c r="G163" s="98"/>
      <c r="H163" s="100"/>
      <c r="I163" s="351">
        <f>I164</f>
        <v>24</v>
      </c>
      <c r="J163" s="351"/>
      <c r="K163" s="351">
        <f t="shared" si="27"/>
        <v>24</v>
      </c>
      <c r="L163" s="351">
        <f t="shared" si="27"/>
        <v>24</v>
      </c>
    </row>
    <row r="164" spans="1:12" ht="24" x14ac:dyDescent="0.2">
      <c r="A164" s="25" t="s">
        <v>56</v>
      </c>
      <c r="B164" s="102" t="s">
        <v>101</v>
      </c>
      <c r="C164" s="102" t="s">
        <v>26</v>
      </c>
      <c r="D164" s="102" t="s">
        <v>38</v>
      </c>
      <c r="E164" s="99"/>
      <c r="F164" s="98"/>
      <c r="G164" s="98"/>
      <c r="H164" s="100"/>
      <c r="I164" s="351">
        <f>I165</f>
        <v>24</v>
      </c>
      <c r="J164" s="351"/>
      <c r="K164" s="351">
        <f t="shared" si="27"/>
        <v>24</v>
      </c>
      <c r="L164" s="351">
        <f t="shared" si="27"/>
        <v>24</v>
      </c>
    </row>
    <row r="165" spans="1:12" ht="24" x14ac:dyDescent="0.2">
      <c r="A165" s="22" t="s">
        <v>57</v>
      </c>
      <c r="B165" s="102" t="s">
        <v>101</v>
      </c>
      <c r="C165" s="102" t="s">
        <v>26</v>
      </c>
      <c r="D165" s="102" t="s">
        <v>38</v>
      </c>
      <c r="E165" s="102" t="s">
        <v>37</v>
      </c>
      <c r="F165" s="102" t="s">
        <v>14</v>
      </c>
      <c r="G165" s="98"/>
      <c r="H165" s="100"/>
      <c r="I165" s="351">
        <f>I166</f>
        <v>24</v>
      </c>
      <c r="J165" s="351"/>
      <c r="K165" s="351">
        <f t="shared" si="27"/>
        <v>24</v>
      </c>
      <c r="L165" s="351">
        <f t="shared" si="27"/>
        <v>24</v>
      </c>
    </row>
    <row r="166" spans="1:12" ht="60" x14ac:dyDescent="0.2">
      <c r="A166" s="101" t="s">
        <v>109</v>
      </c>
      <c r="B166" s="102" t="s">
        <v>101</v>
      </c>
      <c r="C166" s="102" t="s">
        <v>26</v>
      </c>
      <c r="D166" s="102" t="s">
        <v>38</v>
      </c>
      <c r="E166" s="102" t="s">
        <v>37</v>
      </c>
      <c r="F166" s="102" t="s">
        <v>14</v>
      </c>
      <c r="G166" s="102" t="s">
        <v>110</v>
      </c>
      <c r="H166" s="103"/>
      <c r="I166" s="351">
        <f>I169</f>
        <v>24</v>
      </c>
      <c r="J166" s="351"/>
      <c r="K166" s="351">
        <f>K169</f>
        <v>24</v>
      </c>
      <c r="L166" s="351">
        <f>L169</f>
        <v>24</v>
      </c>
    </row>
    <row r="167" spans="1:12" ht="24" x14ac:dyDescent="0.2">
      <c r="A167" s="174" t="s">
        <v>139</v>
      </c>
      <c r="B167" s="98" t="s">
        <v>101</v>
      </c>
      <c r="C167" s="98" t="s">
        <v>26</v>
      </c>
      <c r="D167" s="102" t="s">
        <v>38</v>
      </c>
      <c r="E167" s="102" t="s">
        <v>37</v>
      </c>
      <c r="F167" s="102" t="s">
        <v>14</v>
      </c>
      <c r="G167" s="98" t="s">
        <v>110</v>
      </c>
      <c r="H167" s="98" t="s">
        <v>131</v>
      </c>
      <c r="I167" s="351">
        <f t="shared" ref="I167:L168" si="28">I168</f>
        <v>24</v>
      </c>
      <c r="J167" s="351">
        <f t="shared" si="28"/>
        <v>0</v>
      </c>
      <c r="K167" s="351">
        <f t="shared" si="28"/>
        <v>24</v>
      </c>
      <c r="L167" s="351">
        <f t="shared" si="28"/>
        <v>24</v>
      </c>
    </row>
    <row r="168" spans="1:12" ht="24" x14ac:dyDescent="0.2">
      <c r="A168" s="174" t="s">
        <v>140</v>
      </c>
      <c r="B168" s="98" t="s">
        <v>101</v>
      </c>
      <c r="C168" s="98" t="s">
        <v>26</v>
      </c>
      <c r="D168" s="102" t="s">
        <v>38</v>
      </c>
      <c r="E168" s="102" t="s">
        <v>37</v>
      </c>
      <c r="F168" s="102" t="s">
        <v>14</v>
      </c>
      <c r="G168" s="98" t="s">
        <v>110</v>
      </c>
      <c r="H168" s="98" t="s">
        <v>132</v>
      </c>
      <c r="I168" s="351">
        <f t="shared" si="28"/>
        <v>24</v>
      </c>
      <c r="J168" s="351">
        <f t="shared" si="28"/>
        <v>0</v>
      </c>
      <c r="K168" s="351">
        <f t="shared" si="28"/>
        <v>24</v>
      </c>
      <c r="L168" s="351">
        <f t="shared" si="28"/>
        <v>24</v>
      </c>
    </row>
    <row r="169" spans="1:12" x14ac:dyDescent="0.2">
      <c r="A169" s="25" t="s">
        <v>120</v>
      </c>
      <c r="B169" s="98" t="s">
        <v>101</v>
      </c>
      <c r="C169" s="98" t="s">
        <v>26</v>
      </c>
      <c r="D169" s="102" t="s">
        <v>38</v>
      </c>
      <c r="E169" s="102" t="s">
        <v>37</v>
      </c>
      <c r="F169" s="102" t="s">
        <v>14</v>
      </c>
      <c r="G169" s="98" t="s">
        <v>110</v>
      </c>
      <c r="H169" s="98" t="s">
        <v>45</v>
      </c>
      <c r="I169" s="351">
        <f>'приложение 3'!J171</f>
        <v>24</v>
      </c>
      <c r="J169" s="351"/>
      <c r="K169" s="351">
        <f>'приложение 3'!L171</f>
        <v>24</v>
      </c>
      <c r="L169" s="351">
        <f>'приложение 3'!L171</f>
        <v>24</v>
      </c>
    </row>
    <row r="170" spans="1:12" x14ac:dyDescent="0.2">
      <c r="A170" s="400" t="s">
        <v>15</v>
      </c>
      <c r="B170" s="18">
        <v>10</v>
      </c>
      <c r="C170" s="18"/>
      <c r="D170" s="19"/>
      <c r="E170" s="18"/>
      <c r="F170" s="18"/>
      <c r="G170" s="18"/>
      <c r="H170" s="18"/>
      <c r="I170" s="324">
        <f>I171+I178+I185</f>
        <v>549.79999999999995</v>
      </c>
      <c r="J170" s="325">
        <f t="shared" ref="J170:L173" si="29">J171</f>
        <v>0</v>
      </c>
      <c r="K170" s="324">
        <f>K171+K178</f>
        <v>389</v>
      </c>
      <c r="L170" s="324">
        <f>L171+L178</f>
        <v>389</v>
      </c>
    </row>
    <row r="171" spans="1:12" x14ac:dyDescent="0.2">
      <c r="A171" s="404" t="s">
        <v>16</v>
      </c>
      <c r="B171" s="15">
        <v>10</v>
      </c>
      <c r="C171" s="15" t="s">
        <v>26</v>
      </c>
      <c r="D171" s="24"/>
      <c r="E171" s="15"/>
      <c r="F171" s="15"/>
      <c r="G171" s="15"/>
      <c r="H171" s="15"/>
      <c r="I171" s="83">
        <f t="shared" ref="I171:I176" si="30">I172</f>
        <v>524.79999999999995</v>
      </c>
      <c r="J171" s="83">
        <f t="shared" si="29"/>
        <v>0</v>
      </c>
      <c r="K171" s="83">
        <f t="shared" si="29"/>
        <v>365</v>
      </c>
      <c r="L171" s="83">
        <f t="shared" si="29"/>
        <v>365</v>
      </c>
    </row>
    <row r="172" spans="1:12" ht="24" x14ac:dyDescent="0.2">
      <c r="A172" s="25" t="s">
        <v>56</v>
      </c>
      <c r="B172" s="18">
        <v>10</v>
      </c>
      <c r="C172" s="18" t="s">
        <v>26</v>
      </c>
      <c r="D172" s="19">
        <v>89</v>
      </c>
      <c r="E172" s="18"/>
      <c r="F172" s="18"/>
      <c r="G172" s="18"/>
      <c r="H172" s="18"/>
      <c r="I172" s="83">
        <f t="shared" si="30"/>
        <v>524.79999999999995</v>
      </c>
      <c r="J172" s="83">
        <f t="shared" si="29"/>
        <v>0</v>
      </c>
      <c r="K172" s="83">
        <f t="shared" si="29"/>
        <v>365</v>
      </c>
      <c r="L172" s="83">
        <f t="shared" si="29"/>
        <v>365</v>
      </c>
    </row>
    <row r="173" spans="1:12" ht="24" x14ac:dyDescent="0.2">
      <c r="A173" s="25" t="s">
        <v>57</v>
      </c>
      <c r="B173" s="18">
        <v>10</v>
      </c>
      <c r="C173" s="18" t="s">
        <v>26</v>
      </c>
      <c r="D173" s="19">
        <v>89</v>
      </c>
      <c r="E173" s="18">
        <v>1</v>
      </c>
      <c r="F173" s="18"/>
      <c r="G173" s="18"/>
      <c r="H173" s="18"/>
      <c r="I173" s="83">
        <f t="shared" si="30"/>
        <v>524.79999999999995</v>
      </c>
      <c r="J173" s="83">
        <f t="shared" si="29"/>
        <v>0</v>
      </c>
      <c r="K173" s="83">
        <f t="shared" si="29"/>
        <v>365</v>
      </c>
      <c r="L173" s="83">
        <f t="shared" si="29"/>
        <v>365</v>
      </c>
    </row>
    <row r="174" spans="1:12" x14ac:dyDescent="0.2">
      <c r="A174" s="405" t="s">
        <v>43</v>
      </c>
      <c r="B174" s="18">
        <v>10</v>
      </c>
      <c r="C174" s="18" t="s">
        <v>26</v>
      </c>
      <c r="D174" s="19">
        <v>89</v>
      </c>
      <c r="E174" s="18">
        <v>1</v>
      </c>
      <c r="F174" s="18" t="s">
        <v>14</v>
      </c>
      <c r="G174" s="19" t="s">
        <v>7</v>
      </c>
      <c r="H174" s="18"/>
      <c r="I174" s="83">
        <f t="shared" si="30"/>
        <v>524.79999999999995</v>
      </c>
      <c r="J174" s="83">
        <f>J177+J185</f>
        <v>0</v>
      </c>
      <c r="K174" s="83">
        <f>K177+K185</f>
        <v>365</v>
      </c>
      <c r="L174" s="83">
        <f>L177+L185</f>
        <v>365</v>
      </c>
    </row>
    <row r="175" spans="1:12" ht="15" x14ac:dyDescent="0.2">
      <c r="A175" s="177" t="s">
        <v>146</v>
      </c>
      <c r="B175" s="18">
        <v>10</v>
      </c>
      <c r="C175" s="18" t="s">
        <v>26</v>
      </c>
      <c r="D175" s="19">
        <v>89</v>
      </c>
      <c r="E175" s="18">
        <v>1</v>
      </c>
      <c r="F175" s="18" t="s">
        <v>14</v>
      </c>
      <c r="G175" s="19" t="s">
        <v>7</v>
      </c>
      <c r="H175" s="18" t="s">
        <v>148</v>
      </c>
      <c r="I175" s="83">
        <f t="shared" si="30"/>
        <v>524.79999999999995</v>
      </c>
      <c r="J175" s="83">
        <f t="shared" ref="J175:L176" si="31">J176</f>
        <v>0</v>
      </c>
      <c r="K175" s="83">
        <f t="shared" si="31"/>
        <v>365</v>
      </c>
      <c r="L175" s="83">
        <f t="shared" si="31"/>
        <v>365</v>
      </c>
    </row>
    <row r="176" spans="1:12" x14ac:dyDescent="0.2">
      <c r="A176" s="178" t="s">
        <v>147</v>
      </c>
      <c r="B176" s="18">
        <v>10</v>
      </c>
      <c r="C176" s="18" t="s">
        <v>26</v>
      </c>
      <c r="D176" s="19">
        <v>89</v>
      </c>
      <c r="E176" s="18">
        <v>1</v>
      </c>
      <c r="F176" s="18" t="s">
        <v>14</v>
      </c>
      <c r="G176" s="19" t="s">
        <v>7</v>
      </c>
      <c r="H176" s="18" t="s">
        <v>149</v>
      </c>
      <c r="I176" s="83">
        <f t="shared" si="30"/>
        <v>524.79999999999995</v>
      </c>
      <c r="J176" s="83">
        <f t="shared" si="31"/>
        <v>0</v>
      </c>
      <c r="K176" s="83">
        <f t="shared" si="31"/>
        <v>365</v>
      </c>
      <c r="L176" s="83">
        <f t="shared" si="31"/>
        <v>365</v>
      </c>
    </row>
    <row r="177" spans="1:12" ht="13.5" thickBot="1" x14ac:dyDescent="0.25">
      <c r="A177" s="29" t="s">
        <v>17</v>
      </c>
      <c r="B177" s="18">
        <v>10</v>
      </c>
      <c r="C177" s="18" t="s">
        <v>26</v>
      </c>
      <c r="D177" s="19">
        <v>89</v>
      </c>
      <c r="E177" s="18">
        <v>1</v>
      </c>
      <c r="F177" s="18" t="s">
        <v>14</v>
      </c>
      <c r="G177" s="19" t="s">
        <v>7</v>
      </c>
      <c r="H177" s="18" t="s">
        <v>55</v>
      </c>
      <c r="I177" s="83">
        <f>'приложение 3'!J179</f>
        <v>524.79999999999995</v>
      </c>
      <c r="J177" s="83"/>
      <c r="K177" s="83">
        <f>'приложение 3'!K179</f>
        <v>365</v>
      </c>
      <c r="L177" s="83">
        <f>'приложение 3'!L179</f>
        <v>365</v>
      </c>
    </row>
    <row r="178" spans="1:12" ht="13.5" thickTop="1" x14ac:dyDescent="0.2">
      <c r="A178" s="104" t="s">
        <v>111</v>
      </c>
      <c r="B178" s="105" t="s">
        <v>36</v>
      </c>
      <c r="C178" s="105" t="s">
        <v>39</v>
      </c>
      <c r="D178" s="106"/>
      <c r="E178" s="106"/>
      <c r="F178" s="105"/>
      <c r="G178" s="105"/>
      <c r="H178" s="106"/>
      <c r="I178" s="132" t="str">
        <f>I180</f>
        <v>24</v>
      </c>
      <c r="J178" s="133"/>
      <c r="K178" s="132">
        <f>K180</f>
        <v>24</v>
      </c>
      <c r="L178" s="132">
        <f>L180</f>
        <v>24</v>
      </c>
    </row>
    <row r="179" spans="1:12" ht="30" x14ac:dyDescent="0.2">
      <c r="A179" s="406" t="s">
        <v>141</v>
      </c>
      <c r="B179" s="105" t="s">
        <v>36</v>
      </c>
      <c r="C179" s="105" t="s">
        <v>39</v>
      </c>
      <c r="D179" s="106">
        <v>89</v>
      </c>
      <c r="E179" s="106"/>
      <c r="F179" s="105"/>
      <c r="G179" s="105"/>
      <c r="H179" s="106"/>
      <c r="I179" s="326"/>
      <c r="J179" s="327"/>
      <c r="K179" s="326"/>
      <c r="L179" s="326"/>
    </row>
    <row r="180" spans="1:12" ht="45" x14ac:dyDescent="0.25">
      <c r="A180" s="175" t="s">
        <v>142</v>
      </c>
      <c r="B180" s="105" t="s">
        <v>36</v>
      </c>
      <c r="C180" s="105" t="s">
        <v>39</v>
      </c>
      <c r="D180" s="106">
        <v>89</v>
      </c>
      <c r="E180" s="106">
        <v>1</v>
      </c>
      <c r="F180" s="105"/>
      <c r="G180" s="105"/>
      <c r="H180" s="106"/>
      <c r="I180" s="131" t="str">
        <f>I181</f>
        <v>24</v>
      </c>
      <c r="J180" s="83"/>
      <c r="K180" s="131">
        <f>K181</f>
        <v>24</v>
      </c>
      <c r="L180" s="131">
        <f>L181</f>
        <v>24</v>
      </c>
    </row>
    <row r="181" spans="1:12" ht="84" x14ac:dyDescent="0.2">
      <c r="A181" s="104" t="s">
        <v>112</v>
      </c>
      <c r="B181" s="105" t="s">
        <v>36</v>
      </c>
      <c r="C181" s="105" t="s">
        <v>39</v>
      </c>
      <c r="D181" s="106">
        <v>89</v>
      </c>
      <c r="E181" s="106">
        <v>1</v>
      </c>
      <c r="F181" s="105" t="s">
        <v>14</v>
      </c>
      <c r="G181" s="105" t="s">
        <v>113</v>
      </c>
      <c r="H181" s="106"/>
      <c r="I181" s="131" t="str">
        <f>I184</f>
        <v>24</v>
      </c>
      <c r="J181" s="83"/>
      <c r="K181" s="131">
        <f>K184</f>
        <v>24</v>
      </c>
      <c r="L181" s="131">
        <f>L184</f>
        <v>24</v>
      </c>
    </row>
    <row r="182" spans="1:12" ht="24" x14ac:dyDescent="0.2">
      <c r="A182" s="182" t="s">
        <v>139</v>
      </c>
      <c r="B182" s="105" t="s">
        <v>36</v>
      </c>
      <c r="C182" s="105" t="s">
        <v>39</v>
      </c>
      <c r="D182" s="106">
        <v>89</v>
      </c>
      <c r="E182" s="106">
        <v>1</v>
      </c>
      <c r="F182" s="105" t="s">
        <v>14</v>
      </c>
      <c r="G182" s="105" t="s">
        <v>113</v>
      </c>
      <c r="H182" s="106">
        <v>200</v>
      </c>
      <c r="I182" s="131" t="str">
        <f t="shared" ref="I182:L183" si="32">I183</f>
        <v>24</v>
      </c>
      <c r="J182" s="131">
        <f t="shared" si="32"/>
        <v>0</v>
      </c>
      <c r="K182" s="131">
        <f t="shared" si="32"/>
        <v>24</v>
      </c>
      <c r="L182" s="131">
        <f t="shared" si="32"/>
        <v>24</v>
      </c>
    </row>
    <row r="183" spans="1:12" ht="24" x14ac:dyDescent="0.2">
      <c r="A183" s="174" t="s">
        <v>140</v>
      </c>
      <c r="B183" s="105" t="s">
        <v>36</v>
      </c>
      <c r="C183" s="105" t="s">
        <v>39</v>
      </c>
      <c r="D183" s="106">
        <v>89</v>
      </c>
      <c r="E183" s="106">
        <v>1</v>
      </c>
      <c r="F183" s="105" t="s">
        <v>14</v>
      </c>
      <c r="G183" s="105" t="s">
        <v>113</v>
      </c>
      <c r="H183" s="106">
        <v>240</v>
      </c>
      <c r="I183" s="131" t="str">
        <f t="shared" si="32"/>
        <v>24</v>
      </c>
      <c r="J183" s="131">
        <f t="shared" si="32"/>
        <v>0</v>
      </c>
      <c r="K183" s="131">
        <f t="shared" si="32"/>
        <v>24</v>
      </c>
      <c r="L183" s="131">
        <f t="shared" si="32"/>
        <v>24</v>
      </c>
    </row>
    <row r="184" spans="1:12" x14ac:dyDescent="0.2">
      <c r="A184" s="25" t="s">
        <v>120</v>
      </c>
      <c r="B184" s="105" t="s">
        <v>36</v>
      </c>
      <c r="C184" s="105" t="s">
        <v>39</v>
      </c>
      <c r="D184" s="106">
        <v>89</v>
      </c>
      <c r="E184" s="106">
        <v>1</v>
      </c>
      <c r="F184" s="105" t="s">
        <v>14</v>
      </c>
      <c r="G184" s="105" t="s">
        <v>113</v>
      </c>
      <c r="H184" s="106">
        <v>244</v>
      </c>
      <c r="I184" s="131" t="str">
        <f>'приложение 3'!J186</f>
        <v>24</v>
      </c>
      <c r="J184" s="83"/>
      <c r="K184" s="131">
        <f>'приложение 3'!L186</f>
        <v>24</v>
      </c>
      <c r="L184" s="131">
        <f>'приложение 3'!L186</f>
        <v>24</v>
      </c>
    </row>
    <row r="185" spans="1:12" ht="15" x14ac:dyDescent="0.25">
      <c r="A185" s="336" t="s">
        <v>324</v>
      </c>
      <c r="B185" s="161" t="s">
        <v>105</v>
      </c>
      <c r="C185" s="98"/>
      <c r="D185" s="99"/>
      <c r="E185" s="99"/>
      <c r="F185" s="98"/>
      <c r="G185" s="98"/>
      <c r="H185" s="99"/>
      <c r="I185" s="342">
        <f t="shared" ref="I185:I190" si="33">I186</f>
        <v>1</v>
      </c>
      <c r="J185" s="343"/>
      <c r="K185" s="342">
        <f t="shared" ref="K185:L185" si="34">K186</f>
        <v>0</v>
      </c>
      <c r="L185" s="342">
        <f t="shared" si="34"/>
        <v>0</v>
      </c>
    </row>
    <row r="186" spans="1:12" ht="165" x14ac:dyDescent="0.25">
      <c r="A186" s="337" t="s">
        <v>325</v>
      </c>
      <c r="B186" s="161" t="s">
        <v>105</v>
      </c>
      <c r="C186" s="98" t="s">
        <v>26</v>
      </c>
      <c r="D186" s="99"/>
      <c r="E186" s="99"/>
      <c r="F186" s="98"/>
      <c r="G186" s="98"/>
      <c r="H186" s="99"/>
      <c r="I186" s="351">
        <f t="shared" si="33"/>
        <v>1</v>
      </c>
      <c r="J186" s="351"/>
      <c r="K186" s="351"/>
      <c r="L186" s="351"/>
    </row>
    <row r="187" spans="1:12" ht="30" x14ac:dyDescent="0.2">
      <c r="A187" s="407" t="s">
        <v>141</v>
      </c>
      <c r="B187" s="161" t="s">
        <v>105</v>
      </c>
      <c r="C187" s="98" t="s">
        <v>26</v>
      </c>
      <c r="D187" s="99">
        <v>89</v>
      </c>
      <c r="E187" s="99"/>
      <c r="F187" s="98"/>
      <c r="G187" s="98"/>
      <c r="H187" s="99"/>
      <c r="I187" s="351">
        <f t="shared" si="33"/>
        <v>1</v>
      </c>
      <c r="J187" s="351"/>
      <c r="K187" s="351"/>
      <c r="L187" s="351"/>
    </row>
    <row r="188" spans="1:12" ht="45" x14ac:dyDescent="0.25">
      <c r="A188" s="338" t="s">
        <v>142</v>
      </c>
      <c r="B188" s="161" t="s">
        <v>105</v>
      </c>
      <c r="C188" s="98" t="s">
        <v>26</v>
      </c>
      <c r="D188" s="99">
        <v>89</v>
      </c>
      <c r="E188" s="99">
        <v>1</v>
      </c>
      <c r="F188" s="98" t="s">
        <v>14</v>
      </c>
      <c r="G188" s="98"/>
      <c r="H188" s="99"/>
      <c r="I188" s="351">
        <f t="shared" si="33"/>
        <v>1</v>
      </c>
      <c r="J188" s="351"/>
      <c r="K188" s="351"/>
      <c r="L188" s="351"/>
    </row>
    <row r="189" spans="1:12" ht="15" x14ac:dyDescent="0.2">
      <c r="A189" s="339" t="s">
        <v>326</v>
      </c>
      <c r="B189" s="161" t="s">
        <v>105</v>
      </c>
      <c r="C189" s="98" t="s">
        <v>26</v>
      </c>
      <c r="D189" s="99">
        <v>89</v>
      </c>
      <c r="E189" s="99">
        <v>1</v>
      </c>
      <c r="F189" s="98" t="s">
        <v>14</v>
      </c>
      <c r="G189" s="98" t="s">
        <v>329</v>
      </c>
      <c r="H189" s="99"/>
      <c r="I189" s="351">
        <f t="shared" si="33"/>
        <v>1</v>
      </c>
      <c r="J189" s="351"/>
      <c r="K189" s="351"/>
      <c r="L189" s="351"/>
    </row>
    <row r="190" spans="1:12" ht="15" x14ac:dyDescent="0.25">
      <c r="A190" s="340" t="s">
        <v>327</v>
      </c>
      <c r="B190" s="161" t="s">
        <v>105</v>
      </c>
      <c r="C190" s="98" t="s">
        <v>26</v>
      </c>
      <c r="D190" s="99">
        <v>89</v>
      </c>
      <c r="E190" s="99">
        <v>1</v>
      </c>
      <c r="F190" s="98" t="s">
        <v>14</v>
      </c>
      <c r="G190" s="98" t="s">
        <v>329</v>
      </c>
      <c r="H190" s="99">
        <v>700</v>
      </c>
      <c r="I190" s="351">
        <f t="shared" si="33"/>
        <v>1</v>
      </c>
      <c r="J190" s="351"/>
      <c r="K190" s="351"/>
      <c r="L190" s="351"/>
    </row>
    <row r="191" spans="1:12" ht="15" x14ac:dyDescent="0.2">
      <c r="A191" s="341" t="s">
        <v>328</v>
      </c>
      <c r="B191" s="161" t="s">
        <v>105</v>
      </c>
      <c r="C191" s="98" t="s">
        <v>26</v>
      </c>
      <c r="D191" s="99">
        <v>89</v>
      </c>
      <c r="E191" s="99">
        <v>1</v>
      </c>
      <c r="F191" s="98" t="s">
        <v>14</v>
      </c>
      <c r="G191" s="98" t="s">
        <v>329</v>
      </c>
      <c r="H191" s="99">
        <v>730</v>
      </c>
      <c r="I191" s="351">
        <f>'приложение 3'!J193</f>
        <v>1</v>
      </c>
      <c r="J191" s="351"/>
      <c r="K191" s="351"/>
      <c r="L191" s="351"/>
    </row>
  </sheetData>
  <autoFilter ref="B7:L191" xr:uid="{00000000-0009-0000-0000-000001000000}"/>
  <mergeCells count="6">
    <mergeCell ref="D6:G6"/>
    <mergeCell ref="B3:I3"/>
    <mergeCell ref="K5:L5"/>
    <mergeCell ref="B1:L1"/>
    <mergeCell ref="B2:L2"/>
    <mergeCell ref="A4:L4"/>
  </mergeCells>
  <phoneticPr fontId="2" type="noConversion"/>
  <conditionalFormatting sqref="A113">
    <cfRule type="expression" dxfId="344" priority="164" stopIfTrue="1">
      <formula>$E113=""</formula>
    </cfRule>
    <cfRule type="expression" dxfId="343" priority="165" stopIfTrue="1">
      <formula>$H113&lt;&gt;""</formula>
    </cfRule>
    <cfRule type="expression" dxfId="342" priority="166" stopIfTrue="1">
      <formula>AND($F113="",$E113&lt;&gt;"")</formula>
    </cfRule>
  </conditionalFormatting>
  <conditionalFormatting sqref="H141 A141:A143 B142:H153 B162:H169 B157:F157 H157 B178:H184">
    <cfRule type="expression" dxfId="341" priority="161" stopIfTrue="1">
      <formula>$G141=""</formula>
    </cfRule>
    <cfRule type="expression" dxfId="340" priority="162" stopIfTrue="1">
      <formula>#REF!&lt;&gt;""</formula>
    </cfRule>
    <cfRule type="expression" dxfId="339" priority="163" stopIfTrue="1">
      <formula>AND($H141="",$G141&lt;&gt;"")</formula>
    </cfRule>
  </conditionalFormatting>
  <conditionalFormatting sqref="A137">
    <cfRule type="expression" dxfId="338" priority="128" stopIfTrue="1">
      <formula>$G137=""</formula>
    </cfRule>
    <cfRule type="expression" dxfId="337" priority="129" stopIfTrue="1">
      <formula>#REF!&lt;&gt;""</formula>
    </cfRule>
    <cfRule type="expression" dxfId="336" priority="130" stopIfTrue="1">
      <formula>AND($H137="",$G137&lt;&gt;"")</formula>
    </cfRule>
  </conditionalFormatting>
  <conditionalFormatting sqref="B135:G137 B140:G140">
    <cfRule type="expression" dxfId="335" priority="125" stopIfTrue="1">
      <formula>$G135=""</formula>
    </cfRule>
    <cfRule type="expression" dxfId="334" priority="126" stopIfTrue="1">
      <formula>#REF!&lt;&gt;""</formula>
    </cfRule>
    <cfRule type="expression" dxfId="333" priority="127" stopIfTrue="1">
      <formula>AND($H135="",$G135&lt;&gt;"")</formula>
    </cfRule>
  </conditionalFormatting>
  <conditionalFormatting sqref="B162:H169">
    <cfRule type="expression" dxfId="332" priority="122" stopIfTrue="1">
      <formula>$G162=""</formula>
    </cfRule>
    <cfRule type="expression" dxfId="331" priority="123" stopIfTrue="1">
      <formula>#REF!&lt;&gt;""</formula>
    </cfRule>
    <cfRule type="expression" dxfId="330" priority="124" stopIfTrue="1">
      <formula>AND($H162="",$G162&lt;&gt;"")</formula>
    </cfRule>
  </conditionalFormatting>
  <conditionalFormatting sqref="B162:H169">
    <cfRule type="expression" dxfId="329" priority="119" stopIfTrue="1">
      <formula>$G162=""</formula>
    </cfRule>
    <cfRule type="expression" dxfId="328" priority="120" stopIfTrue="1">
      <formula>#REF!&lt;&gt;""</formula>
    </cfRule>
    <cfRule type="expression" dxfId="327" priority="121" stopIfTrue="1">
      <formula>AND($H162="",$G162&lt;&gt;"")</formula>
    </cfRule>
  </conditionalFormatting>
  <conditionalFormatting sqref="A178 A181:A182">
    <cfRule type="expression" dxfId="326" priority="116" stopIfTrue="1">
      <formula>$G178=""</formula>
    </cfRule>
    <cfRule type="expression" dxfId="325" priority="117" stopIfTrue="1">
      <formula>#REF!&lt;&gt;""</formula>
    </cfRule>
    <cfRule type="expression" dxfId="324" priority="118" stopIfTrue="1">
      <formula>AND($H178="",$G178&lt;&gt;"")</formula>
    </cfRule>
  </conditionalFormatting>
  <conditionalFormatting sqref="G154:H154">
    <cfRule type="expression" dxfId="323" priority="92" stopIfTrue="1">
      <formula>$G154=""</formula>
    </cfRule>
    <cfRule type="expression" dxfId="322" priority="93" stopIfTrue="1">
      <formula>#REF!&lt;&gt;""</formula>
    </cfRule>
    <cfRule type="expression" dxfId="321" priority="94" stopIfTrue="1">
      <formula>AND($H154="",$G154&lt;&gt;"")</formula>
    </cfRule>
  </conditionalFormatting>
  <conditionalFormatting sqref="B154:F154">
    <cfRule type="expression" dxfId="320" priority="89" stopIfTrue="1">
      <formula>$G154=""</formula>
    </cfRule>
    <cfRule type="expression" dxfId="319" priority="90" stopIfTrue="1">
      <formula>#REF!&lt;&gt;""</formula>
    </cfRule>
    <cfRule type="expression" dxfId="318" priority="91" stopIfTrue="1">
      <formula>AND($H154="",$G154&lt;&gt;"")</formula>
    </cfRule>
  </conditionalFormatting>
  <conditionalFormatting sqref="B138:G139">
    <cfRule type="expression" dxfId="317" priority="86" stopIfTrue="1">
      <formula>$G138=""</formula>
    </cfRule>
    <cfRule type="expression" dxfId="316" priority="87" stopIfTrue="1">
      <formula>#REF!&lt;&gt;""</formula>
    </cfRule>
    <cfRule type="expression" dxfId="315" priority="88" stopIfTrue="1">
      <formula>AND($H138="",$G138&lt;&gt;"")</formula>
    </cfRule>
  </conditionalFormatting>
  <conditionalFormatting sqref="H155:H156">
    <cfRule type="expression" dxfId="314" priority="83" stopIfTrue="1">
      <formula>$G155=""</formula>
    </cfRule>
    <cfRule type="expression" dxfId="313" priority="84" stopIfTrue="1">
      <formula>#REF!&lt;&gt;""</formula>
    </cfRule>
    <cfRule type="expression" dxfId="312" priority="85" stopIfTrue="1">
      <formula>AND($H155="",$G155&lt;&gt;"")</formula>
    </cfRule>
  </conditionalFormatting>
  <conditionalFormatting sqref="B155:F156">
    <cfRule type="expression" dxfId="311" priority="80" stopIfTrue="1">
      <formula>$G155=""</formula>
    </cfRule>
    <cfRule type="expression" dxfId="310" priority="81" stopIfTrue="1">
      <formula>#REF!&lt;&gt;""</formula>
    </cfRule>
    <cfRule type="expression" dxfId="309" priority="82" stopIfTrue="1">
      <formula>AND($H155="",$G155&lt;&gt;"")</formula>
    </cfRule>
  </conditionalFormatting>
  <conditionalFormatting sqref="B129:C129">
    <cfRule type="expression" dxfId="308" priority="77" stopIfTrue="1">
      <formula>$G129=""</formula>
    </cfRule>
    <cfRule type="expression" dxfId="307" priority="78" stopIfTrue="1">
      <formula>#REF!&lt;&gt;""</formula>
    </cfRule>
    <cfRule type="expression" dxfId="306" priority="79" stopIfTrue="1">
      <formula>AND($H129="",$G129&lt;&gt;"")</formula>
    </cfRule>
  </conditionalFormatting>
  <conditionalFormatting sqref="B130:C130">
    <cfRule type="expression" dxfId="305" priority="74" stopIfTrue="1">
      <formula>$G130=""</formula>
    </cfRule>
    <cfRule type="expression" dxfId="304" priority="75" stopIfTrue="1">
      <formula>#REF!&lt;&gt;""</formula>
    </cfRule>
    <cfRule type="expression" dxfId="303" priority="76" stopIfTrue="1">
      <formula>AND($H130="",$G130&lt;&gt;"")</formula>
    </cfRule>
  </conditionalFormatting>
  <conditionalFormatting sqref="B131:C131">
    <cfRule type="expression" dxfId="302" priority="68" stopIfTrue="1">
      <formula>$G131=""</formula>
    </cfRule>
    <cfRule type="expression" dxfId="301" priority="69" stopIfTrue="1">
      <formula>#REF!&lt;&gt;""</formula>
    </cfRule>
    <cfRule type="expression" dxfId="300" priority="70" stopIfTrue="1">
      <formula>AND($H131="",$G131&lt;&gt;"")</formula>
    </cfRule>
  </conditionalFormatting>
  <conditionalFormatting sqref="G155:G157">
    <cfRule type="expression" dxfId="299" priority="40" stopIfTrue="1">
      <formula>$G155=""</formula>
    </cfRule>
    <cfRule type="expression" dxfId="298" priority="41" stopIfTrue="1">
      <formula>#REF!&lt;&gt;""</formula>
    </cfRule>
    <cfRule type="expression" dxfId="297" priority="42" stopIfTrue="1">
      <formula>AND($H155="",$G155&lt;&gt;"")</formula>
    </cfRule>
  </conditionalFormatting>
  <conditionalFormatting sqref="B160:G160">
    <cfRule type="expression" dxfId="296" priority="10" stopIfTrue="1">
      <formula>$G160=""</formula>
    </cfRule>
    <cfRule type="expression" dxfId="295" priority="11" stopIfTrue="1">
      <formula>#REF!&lt;&gt;""</formula>
    </cfRule>
    <cfRule type="expression" dxfId="294" priority="12" stopIfTrue="1">
      <formula>AND($H160="",$G160&lt;&gt;"")</formula>
    </cfRule>
  </conditionalFormatting>
  <conditionalFormatting sqref="H158 H161">
    <cfRule type="expression" dxfId="293" priority="37" stopIfTrue="1">
      <formula>$G158=""</formula>
    </cfRule>
    <cfRule type="expression" dxfId="292" priority="38" stopIfTrue="1">
      <formula>#REF!&lt;&gt;""</formula>
    </cfRule>
    <cfRule type="expression" dxfId="291" priority="39" stopIfTrue="1">
      <formula>AND($H158="",$G158&lt;&gt;"")</formula>
    </cfRule>
  </conditionalFormatting>
  <conditionalFormatting sqref="B158:H158 B161:H161">
    <cfRule type="expression" dxfId="290" priority="34" stopIfTrue="1">
      <formula>$G158=""</formula>
    </cfRule>
    <cfRule type="expression" dxfId="289" priority="35" stopIfTrue="1">
      <formula>#REF!&lt;&gt;""</formula>
    </cfRule>
    <cfRule type="expression" dxfId="288" priority="36" stopIfTrue="1">
      <formula>AND($H158="",$G158&lt;&gt;"")</formula>
    </cfRule>
  </conditionalFormatting>
  <conditionalFormatting sqref="B158:H158 B161:H161">
    <cfRule type="expression" dxfId="287" priority="31" stopIfTrue="1">
      <formula>$G158=""</formula>
    </cfRule>
    <cfRule type="expression" dxfId="286" priority="32" stopIfTrue="1">
      <formula>#REF!&lt;&gt;""</formula>
    </cfRule>
    <cfRule type="expression" dxfId="285" priority="33" stopIfTrue="1">
      <formula>AND($H158="",$G158&lt;&gt;"")</formula>
    </cfRule>
  </conditionalFormatting>
  <conditionalFormatting sqref="H159:H160">
    <cfRule type="expression" dxfId="284" priority="28" stopIfTrue="1">
      <formula>$G159=""</formula>
    </cfRule>
    <cfRule type="expression" dxfId="283" priority="29" stopIfTrue="1">
      <formula>#REF!&lt;&gt;""</formula>
    </cfRule>
    <cfRule type="expression" dxfId="282" priority="30" stopIfTrue="1">
      <formula>AND($H159="",$G159&lt;&gt;"")</formula>
    </cfRule>
  </conditionalFormatting>
  <conditionalFormatting sqref="H159:H160">
    <cfRule type="expression" dxfId="281" priority="25" stopIfTrue="1">
      <formula>$G159=""</formula>
    </cfRule>
    <cfRule type="expression" dxfId="280" priority="26" stopIfTrue="1">
      <formula>#REF!&lt;&gt;""</formula>
    </cfRule>
    <cfRule type="expression" dxfId="279" priority="27" stopIfTrue="1">
      <formula>AND($H159="",$G159&lt;&gt;"")</formula>
    </cfRule>
  </conditionalFormatting>
  <conditionalFormatting sqref="H159:H160">
    <cfRule type="expression" dxfId="278" priority="22" stopIfTrue="1">
      <formula>$G159=""</formula>
    </cfRule>
    <cfRule type="expression" dxfId="277" priority="23" stopIfTrue="1">
      <formula>#REF!&lt;&gt;""</formula>
    </cfRule>
    <cfRule type="expression" dxfId="276" priority="24" stopIfTrue="1">
      <formula>AND($H159="",$G159&lt;&gt;"")</formula>
    </cfRule>
  </conditionalFormatting>
  <conditionalFormatting sqref="B159:G159">
    <cfRule type="expression" dxfId="275" priority="19" stopIfTrue="1">
      <formula>$G159=""</formula>
    </cfRule>
    <cfRule type="expression" dxfId="274" priority="20" stopIfTrue="1">
      <formula>#REF!&lt;&gt;""</formula>
    </cfRule>
    <cfRule type="expression" dxfId="273" priority="21" stopIfTrue="1">
      <formula>AND($H159="",$G159&lt;&gt;"")</formula>
    </cfRule>
  </conditionalFormatting>
  <conditionalFormatting sqref="B159:G159">
    <cfRule type="expression" dxfId="272" priority="16" stopIfTrue="1">
      <formula>$G159=""</formula>
    </cfRule>
    <cfRule type="expression" dxfId="271" priority="17" stopIfTrue="1">
      <formula>#REF!&lt;&gt;""</formula>
    </cfRule>
    <cfRule type="expression" dxfId="270" priority="18" stopIfTrue="1">
      <formula>AND($H159="",$G159&lt;&gt;"")</formula>
    </cfRule>
  </conditionalFormatting>
  <conditionalFormatting sqref="B160:G160">
    <cfRule type="expression" dxfId="269" priority="13" stopIfTrue="1">
      <formula>$G160=""</formula>
    </cfRule>
    <cfRule type="expression" dxfId="268" priority="14" stopIfTrue="1">
      <formula>#REF!&lt;&gt;""</formula>
    </cfRule>
    <cfRule type="expression" dxfId="267" priority="15" stopIfTrue="1">
      <formula>AND($H160="",$G160&lt;&gt;"")</formula>
    </cfRule>
  </conditionalFormatting>
  <conditionalFormatting sqref="A158">
    <cfRule type="expression" dxfId="266" priority="7" stopIfTrue="1">
      <formula>$G158=""</formula>
    </cfRule>
    <cfRule type="expression" dxfId="265" priority="8" stopIfTrue="1">
      <formula>#REF!&lt;&gt;""</formula>
    </cfRule>
    <cfRule type="expression" dxfId="264" priority="9" stopIfTrue="1">
      <formula>AND($H158="",$G158&lt;&gt;"")</formula>
    </cfRule>
  </conditionalFormatting>
  <conditionalFormatting sqref="A158">
    <cfRule type="expression" dxfId="263" priority="4" stopIfTrue="1">
      <formula>$G158=""</formula>
    </cfRule>
    <cfRule type="expression" dxfId="262" priority="5" stopIfTrue="1">
      <formula>#REF!&lt;&gt;""</formula>
    </cfRule>
    <cfRule type="expression" dxfId="261" priority="6" stopIfTrue="1">
      <formula>AND($H158="",$G158&lt;&gt;"")</formula>
    </cfRule>
  </conditionalFormatting>
  <conditionalFormatting sqref="A158">
    <cfRule type="expression" dxfId="260" priority="1" stopIfTrue="1">
      <formula>$G158=""</formula>
    </cfRule>
    <cfRule type="expression" dxfId="259" priority="2" stopIfTrue="1">
      <formula>#REF!&lt;&gt;""</formula>
    </cfRule>
    <cfRule type="expression" dxfId="258" priority="3" stopIfTrue="1">
      <formula>AND($H158="",$G158&lt;&gt;"")</formula>
    </cfRule>
  </conditionalFormatting>
  <pageMargins left="0.55118110236220474" right="0.19685039370078741" top="0.27559055118110237" bottom="0.23622047244094491" header="0.15748031496062992" footer="0"/>
  <pageSetup paperSize="9" scale="64" orientation="portrait" r:id="rId1"/>
  <headerFooter alignWithMargins="0">
    <oddHeader>&amp;R&amp;P</oddHeader>
  </headerFooter>
  <rowBreaks count="2" manualBreakCount="2">
    <brk id="66" max="11" man="1"/>
    <brk id="130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93"/>
  <sheetViews>
    <sheetView view="pageBreakPreview" topLeftCell="A16" zoomScaleNormal="100" zoomScaleSheetLayoutView="100" workbookViewId="0">
      <selection activeCell="K4" sqref="K4"/>
    </sheetView>
  </sheetViews>
  <sheetFormatPr defaultRowHeight="12.75" x14ac:dyDescent="0.2"/>
  <cols>
    <col min="1" max="1" width="76.42578125" customWidth="1"/>
    <col min="2" max="2" width="6.42578125" customWidth="1"/>
    <col min="3" max="3" width="6" customWidth="1"/>
    <col min="4" max="4" width="6.140625" customWidth="1"/>
    <col min="5" max="5" width="4.5703125" customWidth="1"/>
    <col min="6" max="6" width="5.140625" customWidth="1"/>
    <col min="7" max="7" width="7" customWidth="1"/>
    <col min="8" max="8" width="7.140625" customWidth="1"/>
    <col min="9" max="9" width="6.5703125" customWidth="1"/>
    <col min="10" max="10" width="11" customWidth="1"/>
    <col min="11" max="11" width="12.140625" bestFit="1" customWidth="1"/>
    <col min="12" max="12" width="10.7109375" customWidth="1"/>
    <col min="13" max="13" width="10.42578125" customWidth="1"/>
  </cols>
  <sheetData>
    <row r="1" spans="1:16" ht="85.5" customHeight="1" x14ac:dyDescent="0.2">
      <c r="A1" s="4"/>
      <c r="B1" s="2"/>
      <c r="C1" s="460" t="s">
        <v>115</v>
      </c>
      <c r="D1" s="460"/>
      <c r="E1" s="460"/>
      <c r="F1" s="460"/>
      <c r="G1" s="460"/>
      <c r="H1" s="460"/>
      <c r="I1" s="460"/>
      <c r="J1" s="460"/>
      <c r="K1" s="461"/>
      <c r="L1" s="461"/>
    </row>
    <row r="2" spans="1:16" ht="15.75" customHeight="1" x14ac:dyDescent="0.2">
      <c r="A2" s="4"/>
      <c r="B2" s="4"/>
      <c r="C2" s="460" t="s">
        <v>349</v>
      </c>
      <c r="D2" s="460"/>
      <c r="E2" s="460"/>
      <c r="F2" s="460"/>
      <c r="G2" s="460"/>
      <c r="H2" s="460"/>
      <c r="I2" s="460"/>
      <c r="J2" s="460"/>
      <c r="K2" s="461"/>
      <c r="L2" s="461"/>
    </row>
    <row r="3" spans="1:16" ht="18.75" customHeight="1" x14ac:dyDescent="0.2">
      <c r="A3" s="4"/>
      <c r="B3" s="4"/>
      <c r="C3" s="466"/>
      <c r="D3" s="466"/>
      <c r="E3" s="466"/>
      <c r="F3" s="466"/>
      <c r="G3" s="466"/>
      <c r="H3" s="466"/>
      <c r="I3" s="466"/>
      <c r="J3" s="466"/>
    </row>
    <row r="4" spans="1:16" ht="25.5" customHeight="1" x14ac:dyDescent="0.2">
      <c r="A4" s="467" t="s">
        <v>334</v>
      </c>
      <c r="B4" s="467"/>
      <c r="C4" s="467"/>
      <c r="D4" s="467"/>
      <c r="E4" s="467"/>
      <c r="F4" s="467"/>
      <c r="G4" s="467"/>
      <c r="H4" s="467"/>
      <c r="I4" s="467"/>
      <c r="J4" s="467"/>
    </row>
    <row r="5" spans="1:16" ht="13.5" thickBo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L5" s="1" t="s">
        <v>58</v>
      </c>
    </row>
    <row r="6" spans="1:16" x14ac:dyDescent="0.2">
      <c r="A6" s="476" t="s">
        <v>27</v>
      </c>
      <c r="B6" s="476" t="s">
        <v>30</v>
      </c>
      <c r="C6" s="464" t="s">
        <v>49</v>
      </c>
      <c r="D6" s="464" t="s">
        <v>50</v>
      </c>
      <c r="E6" s="468" t="s">
        <v>22</v>
      </c>
      <c r="F6" s="469"/>
      <c r="G6" s="469"/>
      <c r="H6" s="470"/>
      <c r="I6" s="474" t="s">
        <v>29</v>
      </c>
      <c r="J6" s="35"/>
      <c r="K6" s="59"/>
      <c r="L6" s="58"/>
    </row>
    <row r="7" spans="1:16" ht="13.5" thickBot="1" x14ac:dyDescent="0.25">
      <c r="A7" s="477"/>
      <c r="B7" s="477"/>
      <c r="C7" s="465"/>
      <c r="D7" s="465"/>
      <c r="E7" s="471"/>
      <c r="F7" s="472"/>
      <c r="G7" s="472"/>
      <c r="H7" s="473"/>
      <c r="I7" s="475"/>
      <c r="J7" s="65">
        <v>2024</v>
      </c>
      <c r="K7" s="66">
        <v>2025</v>
      </c>
      <c r="L7" s="66">
        <v>2026</v>
      </c>
    </row>
    <row r="8" spans="1:16" ht="13.5" thickBot="1" x14ac:dyDescent="0.25">
      <c r="A8" s="8">
        <v>1</v>
      </c>
      <c r="B8" s="164">
        <v>2</v>
      </c>
      <c r="C8" s="9">
        <v>3</v>
      </c>
      <c r="D8" s="9">
        <v>4</v>
      </c>
      <c r="E8" s="9">
        <v>5</v>
      </c>
      <c r="F8" s="9">
        <v>6</v>
      </c>
      <c r="G8" s="10">
        <v>7</v>
      </c>
      <c r="H8" s="11">
        <v>8</v>
      </c>
      <c r="I8" s="11">
        <v>9</v>
      </c>
      <c r="J8" s="11">
        <v>10</v>
      </c>
      <c r="K8" s="61">
        <v>11</v>
      </c>
      <c r="L8" s="61">
        <v>12</v>
      </c>
    </row>
    <row r="9" spans="1:16" ht="13.5" thickBot="1" x14ac:dyDescent="0.25">
      <c r="A9" s="409" t="s">
        <v>31</v>
      </c>
      <c r="B9" s="410" t="s">
        <v>119</v>
      </c>
      <c r="C9" s="12"/>
      <c r="D9" s="12"/>
      <c r="E9" s="12"/>
      <c r="F9" s="12"/>
      <c r="G9" s="12"/>
      <c r="H9" s="12"/>
      <c r="I9" s="12"/>
      <c r="J9" s="60">
        <f>J10</f>
        <v>8109.0000000000009</v>
      </c>
      <c r="K9" s="60">
        <f>K10</f>
        <v>4179.4000000000005</v>
      </c>
      <c r="L9" s="60">
        <f>L10</f>
        <v>4136.1000000000004</v>
      </c>
    </row>
    <row r="10" spans="1:16" ht="13.5" thickTop="1" x14ac:dyDescent="0.2">
      <c r="A10" s="411" t="s">
        <v>77</v>
      </c>
      <c r="B10" s="410" t="s">
        <v>119</v>
      </c>
      <c r="C10" s="151"/>
      <c r="D10" s="412"/>
      <c r="E10" s="412"/>
      <c r="F10" s="412"/>
      <c r="G10" s="412"/>
      <c r="H10" s="412"/>
      <c r="I10" s="412"/>
      <c r="J10" s="48">
        <f>J11+J89+J100+J112+J128+J164+J172</f>
        <v>8109.0000000000009</v>
      </c>
      <c r="K10" s="48">
        <f>K11+K89+K100+K112+K128+K164+K172+K187</f>
        <v>4179.4000000000005</v>
      </c>
      <c r="L10" s="48">
        <f>L11+L89+L100+L112+L128+L164+L172</f>
        <v>4136.1000000000004</v>
      </c>
    </row>
    <row r="11" spans="1:16" x14ac:dyDescent="0.2">
      <c r="A11" s="137" t="s">
        <v>40</v>
      </c>
      <c r="B11" s="410" t="s">
        <v>119</v>
      </c>
      <c r="C11" s="152" t="s">
        <v>26</v>
      </c>
      <c r="D11" s="37"/>
      <c r="E11" s="37"/>
      <c r="F11" s="37"/>
      <c r="G11" s="37"/>
      <c r="H11" s="37"/>
      <c r="I11" s="37"/>
      <c r="J11" s="67">
        <f>J12+J25+J70+J75+J81</f>
        <v>4041.3</v>
      </c>
      <c r="K11" s="67">
        <f>K12+K25+K70+K75+K81</f>
        <v>1355.4</v>
      </c>
      <c r="L11" s="67">
        <f>L12+L25+L70+L75+L81</f>
        <v>1300.3</v>
      </c>
      <c r="M11" s="50"/>
      <c r="N11" s="50"/>
      <c r="O11" s="50"/>
      <c r="P11" s="50"/>
    </row>
    <row r="12" spans="1:16" ht="25.5" x14ac:dyDescent="0.2">
      <c r="A12" s="137" t="s">
        <v>9</v>
      </c>
      <c r="B12" s="410" t="s">
        <v>119</v>
      </c>
      <c r="C12" s="152" t="s">
        <v>26</v>
      </c>
      <c r="D12" s="37" t="s">
        <v>35</v>
      </c>
      <c r="E12" s="37"/>
      <c r="F12" s="37"/>
      <c r="G12" s="37"/>
      <c r="H12" s="37"/>
      <c r="I12" s="37"/>
      <c r="J12" s="321">
        <f>J13</f>
        <v>583</v>
      </c>
      <c r="K12" s="321">
        <f t="shared" ref="K12:L13" si="0">K13</f>
        <v>290</v>
      </c>
      <c r="L12" s="321">
        <f t="shared" si="0"/>
        <v>240</v>
      </c>
      <c r="M12" s="50"/>
      <c r="N12" s="50"/>
      <c r="O12" s="50"/>
      <c r="P12" s="50"/>
    </row>
    <row r="13" spans="1:16" ht="19.5" customHeight="1" x14ac:dyDescent="0.2">
      <c r="A13" s="137" t="s">
        <v>64</v>
      </c>
      <c r="B13" s="410" t="s">
        <v>119</v>
      </c>
      <c r="C13" s="152" t="s">
        <v>26</v>
      </c>
      <c r="D13" s="37" t="s">
        <v>35</v>
      </c>
      <c r="E13" s="37" t="s">
        <v>66</v>
      </c>
      <c r="F13" s="37"/>
      <c r="G13" s="37"/>
      <c r="H13" s="37"/>
      <c r="I13" s="70"/>
      <c r="J13" s="75">
        <f>J14</f>
        <v>583</v>
      </c>
      <c r="K13" s="75">
        <f t="shared" si="0"/>
        <v>290</v>
      </c>
      <c r="L13" s="75">
        <f t="shared" si="0"/>
        <v>240</v>
      </c>
      <c r="M13" s="50"/>
      <c r="N13" s="50"/>
      <c r="O13" s="50"/>
      <c r="P13" s="50"/>
    </row>
    <row r="14" spans="1:16" x14ac:dyDescent="0.2">
      <c r="A14" s="137" t="s">
        <v>65</v>
      </c>
      <c r="B14" s="410" t="s">
        <v>119</v>
      </c>
      <c r="C14" s="152" t="s">
        <v>26</v>
      </c>
      <c r="D14" s="37" t="s">
        <v>35</v>
      </c>
      <c r="E14" s="37" t="s">
        <v>66</v>
      </c>
      <c r="F14" s="37" t="s">
        <v>37</v>
      </c>
      <c r="G14" s="37" t="s">
        <v>14</v>
      </c>
      <c r="H14" s="37"/>
      <c r="I14" s="70"/>
      <c r="J14" s="56">
        <f>J15+J20</f>
        <v>583</v>
      </c>
      <c r="K14" s="56">
        <f>K15+K20</f>
        <v>290</v>
      </c>
      <c r="L14" s="56">
        <f>L15+L20</f>
        <v>240</v>
      </c>
      <c r="M14" s="50"/>
      <c r="N14" s="50"/>
      <c r="O14" s="50"/>
    </row>
    <row r="15" spans="1:16" x14ac:dyDescent="0.2">
      <c r="A15" s="137" t="s">
        <v>85</v>
      </c>
      <c r="B15" s="410" t="s">
        <v>119</v>
      </c>
      <c r="C15" s="152" t="s">
        <v>26</v>
      </c>
      <c r="D15" s="37" t="s">
        <v>35</v>
      </c>
      <c r="E15" s="37" t="s">
        <v>66</v>
      </c>
      <c r="F15" s="37" t="s">
        <v>37</v>
      </c>
      <c r="G15" s="37" t="s">
        <v>14</v>
      </c>
      <c r="H15" s="37" t="s">
        <v>10</v>
      </c>
      <c r="I15" s="70"/>
      <c r="J15" s="56">
        <f>J16</f>
        <v>395</v>
      </c>
      <c r="K15" s="56">
        <f t="shared" ref="K15:L16" si="1">K16</f>
        <v>290</v>
      </c>
      <c r="L15" s="56">
        <f t="shared" si="1"/>
        <v>240</v>
      </c>
      <c r="M15" s="50" t="e">
        <f>J15+J20+J29+J34+J50+J66+J72+J78+J84+J92+J104+J108+J116+J137+#REF!+J144+J168+J176+J183</f>
        <v>#REF!</v>
      </c>
      <c r="N15" s="50"/>
      <c r="O15" s="50"/>
    </row>
    <row r="16" spans="1:16" ht="36" x14ac:dyDescent="0.2">
      <c r="A16" s="174" t="s">
        <v>128</v>
      </c>
      <c r="B16" s="410" t="s">
        <v>119</v>
      </c>
      <c r="C16" s="152" t="s">
        <v>26</v>
      </c>
      <c r="D16" s="37" t="s">
        <v>35</v>
      </c>
      <c r="E16" s="37" t="s">
        <v>66</v>
      </c>
      <c r="F16" s="37" t="s">
        <v>37</v>
      </c>
      <c r="G16" s="37" t="s">
        <v>14</v>
      </c>
      <c r="H16" s="37" t="s">
        <v>10</v>
      </c>
      <c r="I16" s="70" t="s">
        <v>130</v>
      </c>
      <c r="J16" s="56">
        <f>J17</f>
        <v>395</v>
      </c>
      <c r="K16" s="56">
        <f t="shared" si="1"/>
        <v>290</v>
      </c>
      <c r="L16" s="56">
        <f t="shared" si="1"/>
        <v>240</v>
      </c>
      <c r="M16" s="50"/>
      <c r="N16" s="50"/>
      <c r="O16" s="50"/>
    </row>
    <row r="17" spans="1:19" x14ac:dyDescent="0.2">
      <c r="A17" s="169" t="s">
        <v>129</v>
      </c>
      <c r="B17" s="410" t="s">
        <v>119</v>
      </c>
      <c r="C17" s="152" t="s">
        <v>26</v>
      </c>
      <c r="D17" s="37" t="s">
        <v>35</v>
      </c>
      <c r="E17" s="37" t="s">
        <v>66</v>
      </c>
      <c r="F17" s="37" t="s">
        <v>37</v>
      </c>
      <c r="G17" s="37" t="s">
        <v>14</v>
      </c>
      <c r="H17" s="37" t="s">
        <v>10</v>
      </c>
      <c r="I17" s="70" t="s">
        <v>145</v>
      </c>
      <c r="J17" s="56">
        <f>J18+J19</f>
        <v>395</v>
      </c>
      <c r="K17" s="56">
        <f>K18+K19</f>
        <v>290</v>
      </c>
      <c r="L17" s="56">
        <f>L18+L19</f>
        <v>240</v>
      </c>
      <c r="M17" s="50" t="e">
        <f>J17+J22+J31+J39+J44+J46+J52+J57+J61+J68+J73+J80+J86+J94+J98+J106+J110+J118+J139+#REF!+J146+J150+J154+J158+J170+J178+J185</f>
        <v>#REF!</v>
      </c>
      <c r="N17" s="50"/>
      <c r="O17" s="50"/>
    </row>
    <row r="18" spans="1:19" x14ac:dyDescent="0.2">
      <c r="A18" s="174" t="s">
        <v>51</v>
      </c>
      <c r="B18" s="410" t="s">
        <v>119</v>
      </c>
      <c r="C18" s="152" t="s">
        <v>26</v>
      </c>
      <c r="D18" s="37" t="s">
        <v>35</v>
      </c>
      <c r="E18" s="37" t="s">
        <v>66</v>
      </c>
      <c r="F18" s="37" t="s">
        <v>37</v>
      </c>
      <c r="G18" s="37" t="s">
        <v>14</v>
      </c>
      <c r="H18" s="37" t="s">
        <v>10</v>
      </c>
      <c r="I18" s="70" t="s">
        <v>2</v>
      </c>
      <c r="J18" s="56">
        <v>297</v>
      </c>
      <c r="K18" s="56">
        <v>250</v>
      </c>
      <c r="L18" s="56">
        <v>200</v>
      </c>
      <c r="M18" s="78" t="e">
        <f>J18+J19+J23+J24+J32+J33+J40+J41+J42+J45+J47+J48+J49+J53+J54+J55+J58+J59+J62+J63+J69+J74+J80+J87+J95+J96+J99+J107+J111+J119+J140+#REF!+J147+J151+J155+J159+#REF!+J171+J179+#REF!+J186</f>
        <v>#REF!</v>
      </c>
    </row>
    <row r="19" spans="1:19" ht="24" x14ac:dyDescent="0.2">
      <c r="A19" s="174" t="s">
        <v>52</v>
      </c>
      <c r="B19" s="410" t="s">
        <v>119</v>
      </c>
      <c r="C19" s="152" t="s">
        <v>26</v>
      </c>
      <c r="D19" s="37" t="s">
        <v>35</v>
      </c>
      <c r="E19" s="37" t="s">
        <v>66</v>
      </c>
      <c r="F19" s="37" t="s">
        <v>37</v>
      </c>
      <c r="G19" s="37" t="s">
        <v>14</v>
      </c>
      <c r="H19" s="37" t="s">
        <v>10</v>
      </c>
      <c r="I19" s="70" t="s">
        <v>11</v>
      </c>
      <c r="J19" s="56">
        <v>98</v>
      </c>
      <c r="K19" s="57">
        <v>40</v>
      </c>
      <c r="L19" s="57">
        <v>40</v>
      </c>
      <c r="M19" s="34"/>
    </row>
    <row r="20" spans="1:19" ht="24" x14ac:dyDescent="0.2">
      <c r="A20" s="138" t="s">
        <v>86</v>
      </c>
      <c r="B20" s="410" t="s">
        <v>119</v>
      </c>
      <c r="C20" s="152" t="s">
        <v>26</v>
      </c>
      <c r="D20" s="37" t="s">
        <v>35</v>
      </c>
      <c r="E20" s="37" t="s">
        <v>66</v>
      </c>
      <c r="F20" s="37" t="s">
        <v>37</v>
      </c>
      <c r="G20" s="37" t="s">
        <v>14</v>
      </c>
      <c r="H20" s="37" t="s">
        <v>117</v>
      </c>
      <c r="I20" s="70"/>
      <c r="J20" s="56">
        <f t="shared" ref="J20:L21" si="2">J21</f>
        <v>188</v>
      </c>
      <c r="K20" s="56">
        <f t="shared" si="2"/>
        <v>0</v>
      </c>
      <c r="L20" s="56">
        <f t="shared" si="2"/>
        <v>0</v>
      </c>
      <c r="M20" s="50"/>
    </row>
    <row r="21" spans="1:19" ht="38.25" x14ac:dyDescent="0.2">
      <c r="A21" s="169" t="s">
        <v>128</v>
      </c>
      <c r="B21" s="410" t="s">
        <v>119</v>
      </c>
      <c r="C21" s="152" t="s">
        <v>26</v>
      </c>
      <c r="D21" s="37" t="s">
        <v>35</v>
      </c>
      <c r="E21" s="37" t="s">
        <v>66</v>
      </c>
      <c r="F21" s="37" t="s">
        <v>37</v>
      </c>
      <c r="G21" s="37" t="s">
        <v>14</v>
      </c>
      <c r="H21" s="37" t="s">
        <v>117</v>
      </c>
      <c r="I21" s="70" t="s">
        <v>130</v>
      </c>
      <c r="J21" s="56">
        <f t="shared" si="2"/>
        <v>188</v>
      </c>
      <c r="K21" s="56">
        <f t="shared" si="2"/>
        <v>0</v>
      </c>
      <c r="L21" s="56">
        <f t="shared" si="2"/>
        <v>0</v>
      </c>
      <c r="M21" s="50" t="e">
        <f>J16+J21+J30+J38+J43+J51+J56+J60+J67+J73+J79+J85+J93+J97+J105+J109+J117+J138+#REF!+J145+J149+J153+J157+J169+J177+J184</f>
        <v>#REF!</v>
      </c>
    </row>
    <row r="22" spans="1:19" x14ac:dyDescent="0.2">
      <c r="A22" s="169" t="s">
        <v>129</v>
      </c>
      <c r="B22" s="410" t="s">
        <v>119</v>
      </c>
      <c r="C22" s="152" t="s">
        <v>26</v>
      </c>
      <c r="D22" s="37" t="s">
        <v>35</v>
      </c>
      <c r="E22" s="37" t="s">
        <v>66</v>
      </c>
      <c r="F22" s="37" t="s">
        <v>37</v>
      </c>
      <c r="G22" s="37" t="s">
        <v>14</v>
      </c>
      <c r="H22" s="37" t="s">
        <v>117</v>
      </c>
      <c r="I22" s="70" t="s">
        <v>145</v>
      </c>
      <c r="J22" s="56">
        <f>J23+J24</f>
        <v>188</v>
      </c>
      <c r="K22" s="56">
        <f>K23+K24</f>
        <v>0</v>
      </c>
      <c r="L22" s="56">
        <f>L23+L24</f>
        <v>0</v>
      </c>
      <c r="M22" s="50"/>
    </row>
    <row r="23" spans="1:19" x14ac:dyDescent="0.2">
      <c r="A23" s="174" t="s">
        <v>51</v>
      </c>
      <c r="B23" s="410" t="s">
        <v>119</v>
      </c>
      <c r="C23" s="152" t="s">
        <v>26</v>
      </c>
      <c r="D23" s="37" t="s">
        <v>35</v>
      </c>
      <c r="E23" s="37" t="s">
        <v>66</v>
      </c>
      <c r="F23" s="37" t="s">
        <v>37</v>
      </c>
      <c r="G23" s="37" t="s">
        <v>14</v>
      </c>
      <c r="H23" s="37" t="s">
        <v>117</v>
      </c>
      <c r="I23" s="70" t="s">
        <v>2</v>
      </c>
      <c r="J23" s="56">
        <v>150</v>
      </c>
      <c r="K23" s="57"/>
      <c r="L23" s="57"/>
      <c r="M23" s="50"/>
    </row>
    <row r="24" spans="1:19" ht="24" x14ac:dyDescent="0.2">
      <c r="A24" s="174" t="s">
        <v>52</v>
      </c>
      <c r="B24" s="410" t="s">
        <v>119</v>
      </c>
      <c r="C24" s="152" t="s">
        <v>26</v>
      </c>
      <c r="D24" s="37" t="s">
        <v>35</v>
      </c>
      <c r="E24" s="37" t="s">
        <v>66</v>
      </c>
      <c r="F24" s="37" t="s">
        <v>37</v>
      </c>
      <c r="G24" s="37" t="s">
        <v>14</v>
      </c>
      <c r="H24" s="37" t="s">
        <v>117</v>
      </c>
      <c r="I24" s="70" t="s">
        <v>11</v>
      </c>
      <c r="J24" s="56">
        <v>38</v>
      </c>
      <c r="K24" s="57"/>
      <c r="L24" s="57"/>
    </row>
    <row r="25" spans="1:19" ht="24" x14ac:dyDescent="0.2">
      <c r="A25" s="357" t="s">
        <v>48</v>
      </c>
      <c r="B25" s="410" t="s">
        <v>119</v>
      </c>
      <c r="C25" s="153" t="s">
        <v>26</v>
      </c>
      <c r="D25" s="15" t="s">
        <v>33</v>
      </c>
      <c r="E25" s="15"/>
      <c r="F25" s="15"/>
      <c r="G25" s="15"/>
      <c r="H25" s="15"/>
      <c r="I25" s="15"/>
      <c r="J25" s="320">
        <f>J26+J64</f>
        <v>3431.3</v>
      </c>
      <c r="K25" s="320">
        <f>K26+K64</f>
        <v>1038.4000000000001</v>
      </c>
      <c r="L25" s="320">
        <f>L26+L64</f>
        <v>1033.3</v>
      </c>
      <c r="M25" s="50"/>
      <c r="N25" s="50"/>
      <c r="O25" s="50"/>
      <c r="P25" s="50"/>
    </row>
    <row r="26" spans="1:19" x14ac:dyDescent="0.2">
      <c r="A26" s="137" t="s">
        <v>64</v>
      </c>
      <c r="B26" s="410" t="s">
        <v>119</v>
      </c>
      <c r="C26" s="153" t="s">
        <v>26</v>
      </c>
      <c r="D26" s="15" t="s">
        <v>33</v>
      </c>
      <c r="E26" s="15" t="s">
        <v>66</v>
      </c>
      <c r="F26" s="15"/>
      <c r="G26" s="15"/>
      <c r="H26" s="15"/>
      <c r="I26" s="15"/>
      <c r="J26" s="74">
        <f>J27</f>
        <v>3430.4</v>
      </c>
      <c r="K26" s="74">
        <f>K27+K50</f>
        <v>1037.5</v>
      </c>
      <c r="L26" s="74">
        <f>L27+L50</f>
        <v>1032.3</v>
      </c>
      <c r="M26" s="50"/>
      <c r="N26" s="50"/>
      <c r="O26" s="50"/>
      <c r="P26" s="50"/>
    </row>
    <row r="27" spans="1:19" x14ac:dyDescent="0.2">
      <c r="A27" s="138" t="s">
        <v>59</v>
      </c>
      <c r="B27" s="410" t="s">
        <v>119</v>
      </c>
      <c r="C27" s="153" t="s">
        <v>26</v>
      </c>
      <c r="D27" s="15" t="s">
        <v>33</v>
      </c>
      <c r="E27" s="37" t="s">
        <v>66</v>
      </c>
      <c r="F27" s="37" t="s">
        <v>37</v>
      </c>
      <c r="G27" s="37"/>
      <c r="H27" s="15"/>
      <c r="I27" s="15"/>
      <c r="J27" s="52">
        <f>J28</f>
        <v>3430.4</v>
      </c>
      <c r="K27" s="52">
        <f>K28+K34</f>
        <v>1037.5</v>
      </c>
      <c r="L27" s="52">
        <f>L28+L34</f>
        <v>1032.3</v>
      </c>
      <c r="M27" s="50">
        <f>J23+J24+J53+J54+J55+J58+J59+J62+J63</f>
        <v>1000</v>
      </c>
    </row>
    <row r="28" spans="1:19" ht="24" x14ac:dyDescent="0.2">
      <c r="A28" s="138" t="s">
        <v>44</v>
      </c>
      <c r="B28" s="410" t="s">
        <v>119</v>
      </c>
      <c r="C28" s="153" t="s">
        <v>26</v>
      </c>
      <c r="D28" s="15" t="s">
        <v>33</v>
      </c>
      <c r="E28" s="37" t="s">
        <v>66</v>
      </c>
      <c r="F28" s="37" t="s">
        <v>37</v>
      </c>
      <c r="G28" s="37" t="s">
        <v>14</v>
      </c>
      <c r="H28" s="15"/>
      <c r="I28" s="15"/>
      <c r="J28" s="49">
        <f>J29+J34+J50</f>
        <v>3430.4</v>
      </c>
      <c r="K28" s="49">
        <f>K32+K33</f>
        <v>861.5</v>
      </c>
      <c r="L28" s="49">
        <f>L32+L33</f>
        <v>781</v>
      </c>
      <c r="M28" s="50"/>
    </row>
    <row r="29" spans="1:19" ht="19.5" x14ac:dyDescent="0.2">
      <c r="A29" s="174" t="s">
        <v>150</v>
      </c>
      <c r="B29" s="410" t="s">
        <v>119</v>
      </c>
      <c r="C29" s="153" t="s">
        <v>26</v>
      </c>
      <c r="D29" s="15" t="s">
        <v>33</v>
      </c>
      <c r="E29" s="37" t="s">
        <v>66</v>
      </c>
      <c r="F29" s="37" t="s">
        <v>37</v>
      </c>
      <c r="G29" s="37" t="s">
        <v>14</v>
      </c>
      <c r="H29" s="15" t="s">
        <v>3</v>
      </c>
      <c r="I29" s="15"/>
      <c r="J29" s="51">
        <f>J30</f>
        <v>1616.8</v>
      </c>
      <c r="K29" s="51">
        <f t="shared" ref="K29:L30" si="3">K30</f>
        <v>861.5</v>
      </c>
      <c r="L29" s="51">
        <f t="shared" si="3"/>
        <v>781</v>
      </c>
      <c r="M29" s="50"/>
      <c r="S29" s="348"/>
    </row>
    <row r="30" spans="1:19" ht="38.25" x14ac:dyDescent="0.2">
      <c r="A30" s="169" t="s">
        <v>128</v>
      </c>
      <c r="B30" s="410" t="s">
        <v>119</v>
      </c>
      <c r="C30" s="153" t="s">
        <v>26</v>
      </c>
      <c r="D30" s="15" t="s">
        <v>33</v>
      </c>
      <c r="E30" s="37" t="s">
        <v>66</v>
      </c>
      <c r="F30" s="37" t="s">
        <v>37</v>
      </c>
      <c r="G30" s="37" t="s">
        <v>14</v>
      </c>
      <c r="H30" s="15" t="s">
        <v>3</v>
      </c>
      <c r="I30" s="15" t="s">
        <v>130</v>
      </c>
      <c r="J30" s="51">
        <f>J31</f>
        <v>1616.8</v>
      </c>
      <c r="K30" s="51">
        <f t="shared" si="3"/>
        <v>861.5</v>
      </c>
      <c r="L30" s="51">
        <f t="shared" si="3"/>
        <v>781</v>
      </c>
      <c r="M30" s="50"/>
      <c r="S30" s="348"/>
    </row>
    <row r="31" spans="1:19" x14ac:dyDescent="0.2">
      <c r="A31" s="169" t="s">
        <v>129</v>
      </c>
      <c r="B31" s="410" t="s">
        <v>119</v>
      </c>
      <c r="C31" s="153" t="s">
        <v>26</v>
      </c>
      <c r="D31" s="15" t="s">
        <v>33</v>
      </c>
      <c r="E31" s="37" t="s">
        <v>66</v>
      </c>
      <c r="F31" s="37" t="s">
        <v>37</v>
      </c>
      <c r="G31" s="37" t="s">
        <v>14</v>
      </c>
      <c r="H31" s="15" t="s">
        <v>3</v>
      </c>
      <c r="I31" s="15" t="s">
        <v>145</v>
      </c>
      <c r="J31" s="51">
        <f>J32+J33</f>
        <v>1616.8</v>
      </c>
      <c r="K31" s="51">
        <f>K32+K33</f>
        <v>861.5</v>
      </c>
      <c r="L31" s="51">
        <f>L32+L33</f>
        <v>781</v>
      </c>
      <c r="M31" s="50"/>
    </row>
    <row r="32" spans="1:19" x14ac:dyDescent="0.2">
      <c r="A32" s="174" t="s">
        <v>51</v>
      </c>
      <c r="B32" s="410" t="s">
        <v>119</v>
      </c>
      <c r="C32" s="153" t="s">
        <v>26</v>
      </c>
      <c r="D32" s="15" t="s">
        <v>33</v>
      </c>
      <c r="E32" s="37" t="s">
        <v>66</v>
      </c>
      <c r="F32" s="37" t="s">
        <v>37</v>
      </c>
      <c r="G32" s="37" t="s">
        <v>14</v>
      </c>
      <c r="H32" s="15" t="s">
        <v>3</v>
      </c>
      <c r="I32" s="15" t="s">
        <v>2</v>
      </c>
      <c r="J32" s="51">
        <v>1058.5</v>
      </c>
      <c r="K32" s="79">
        <f>800-118.5</f>
        <v>681.5</v>
      </c>
      <c r="L32" s="79">
        <f>460+182</f>
        <v>642</v>
      </c>
    </row>
    <row r="33" spans="1:15" ht="24" x14ac:dyDescent="0.2">
      <c r="A33" s="174" t="s">
        <v>52</v>
      </c>
      <c r="B33" s="410" t="s">
        <v>119</v>
      </c>
      <c r="C33" s="153" t="s">
        <v>26</v>
      </c>
      <c r="D33" s="15" t="s">
        <v>33</v>
      </c>
      <c r="E33" s="37" t="s">
        <v>66</v>
      </c>
      <c r="F33" s="37" t="s">
        <v>37</v>
      </c>
      <c r="G33" s="37" t="s">
        <v>14</v>
      </c>
      <c r="H33" s="15" t="s">
        <v>3</v>
      </c>
      <c r="I33" s="15" t="s">
        <v>11</v>
      </c>
      <c r="J33" s="51">
        <f>319.5+238.8</f>
        <v>558.29999999999995</v>
      </c>
      <c r="K33" s="79">
        <v>180</v>
      </c>
      <c r="L33" s="79">
        <v>139</v>
      </c>
    </row>
    <row r="34" spans="1:15" x14ac:dyDescent="0.2">
      <c r="A34" s="174" t="s">
        <v>155</v>
      </c>
      <c r="B34" s="410" t="s">
        <v>119</v>
      </c>
      <c r="C34" s="153" t="s">
        <v>26</v>
      </c>
      <c r="D34" s="15" t="s">
        <v>33</v>
      </c>
      <c r="E34" s="15" t="s">
        <v>66</v>
      </c>
      <c r="F34" s="15" t="s">
        <v>37</v>
      </c>
      <c r="G34" s="15" t="s">
        <v>14</v>
      </c>
      <c r="H34" s="15" t="s">
        <v>0</v>
      </c>
      <c r="I34" s="15"/>
      <c r="J34" s="49">
        <f>J38+J43+J35</f>
        <v>1001.6</v>
      </c>
      <c r="K34" s="49">
        <f t="shared" ref="K34:L34" si="4">K38+K43+K35</f>
        <v>176</v>
      </c>
      <c r="L34" s="49">
        <f t="shared" si="4"/>
        <v>251.3</v>
      </c>
    </row>
    <row r="35" spans="1:15" ht="38.25" x14ac:dyDescent="0.2">
      <c r="A35" s="169" t="s">
        <v>128</v>
      </c>
      <c r="B35" s="410" t="s">
        <v>119</v>
      </c>
      <c r="C35" s="153" t="s">
        <v>26</v>
      </c>
      <c r="D35" s="15" t="s">
        <v>33</v>
      </c>
      <c r="E35" s="15" t="s">
        <v>66</v>
      </c>
      <c r="F35" s="15" t="s">
        <v>37</v>
      </c>
      <c r="G35" s="15" t="s">
        <v>14</v>
      </c>
      <c r="H35" s="15" t="s">
        <v>0</v>
      </c>
      <c r="I35" s="15" t="s">
        <v>130</v>
      </c>
      <c r="J35" s="51">
        <f>J36</f>
        <v>19.2</v>
      </c>
      <c r="K35" s="51">
        <f t="shared" ref="K35:L36" si="5">K36</f>
        <v>0</v>
      </c>
      <c r="L35" s="51">
        <f t="shared" si="5"/>
        <v>0</v>
      </c>
    </row>
    <row r="36" spans="1:15" x14ac:dyDescent="0.2">
      <c r="A36" s="169" t="s">
        <v>129</v>
      </c>
      <c r="B36" s="410" t="s">
        <v>119</v>
      </c>
      <c r="C36" s="153" t="s">
        <v>26</v>
      </c>
      <c r="D36" s="15" t="s">
        <v>33</v>
      </c>
      <c r="E36" s="15" t="s">
        <v>66</v>
      </c>
      <c r="F36" s="15" t="s">
        <v>37</v>
      </c>
      <c r="G36" s="15" t="s">
        <v>14</v>
      </c>
      <c r="H36" s="15" t="s">
        <v>0</v>
      </c>
      <c r="I36" s="15" t="s">
        <v>145</v>
      </c>
      <c r="J36" s="51">
        <f>J37</f>
        <v>19.2</v>
      </c>
      <c r="K36" s="51">
        <f t="shared" si="5"/>
        <v>0</v>
      </c>
      <c r="L36" s="51">
        <f t="shared" si="5"/>
        <v>0</v>
      </c>
    </row>
    <row r="37" spans="1:15" ht="24" x14ac:dyDescent="0.2">
      <c r="A37" s="138" t="s">
        <v>24</v>
      </c>
      <c r="B37" s="410" t="s">
        <v>119</v>
      </c>
      <c r="C37" s="153" t="s">
        <v>26</v>
      </c>
      <c r="D37" s="15" t="s">
        <v>33</v>
      </c>
      <c r="E37" s="15" t="s">
        <v>66</v>
      </c>
      <c r="F37" s="15" t="s">
        <v>37</v>
      </c>
      <c r="G37" s="15" t="s">
        <v>14</v>
      </c>
      <c r="H37" s="15" t="s">
        <v>0</v>
      </c>
      <c r="I37" s="15" t="s">
        <v>20</v>
      </c>
      <c r="J37" s="51">
        <v>19.2</v>
      </c>
      <c r="K37" s="51"/>
      <c r="L37" s="51"/>
    </row>
    <row r="38" spans="1:15" x14ac:dyDescent="0.2">
      <c r="A38" s="174" t="s">
        <v>139</v>
      </c>
      <c r="B38" s="410" t="s">
        <v>119</v>
      </c>
      <c r="C38" s="153" t="s">
        <v>26</v>
      </c>
      <c r="D38" s="15" t="s">
        <v>33</v>
      </c>
      <c r="E38" s="37" t="s">
        <v>66</v>
      </c>
      <c r="F38" s="37" t="s">
        <v>37</v>
      </c>
      <c r="G38" s="37" t="s">
        <v>14</v>
      </c>
      <c r="H38" s="15" t="s">
        <v>0</v>
      </c>
      <c r="I38" s="15" t="s">
        <v>131</v>
      </c>
      <c r="J38" s="51">
        <f>J39</f>
        <v>955</v>
      </c>
      <c r="K38" s="51">
        <f>K39</f>
        <v>120</v>
      </c>
      <c r="L38" s="51">
        <f>L39</f>
        <v>231.20000000000002</v>
      </c>
    </row>
    <row r="39" spans="1:15" ht="24" x14ac:dyDescent="0.2">
      <c r="A39" s="174" t="s">
        <v>140</v>
      </c>
      <c r="B39" s="410" t="s">
        <v>119</v>
      </c>
      <c r="C39" s="153" t="s">
        <v>26</v>
      </c>
      <c r="D39" s="15" t="s">
        <v>33</v>
      </c>
      <c r="E39" s="37" t="s">
        <v>66</v>
      </c>
      <c r="F39" s="37" t="s">
        <v>37</v>
      </c>
      <c r="G39" s="37" t="s">
        <v>14</v>
      </c>
      <c r="H39" s="15" t="s">
        <v>0</v>
      </c>
      <c r="I39" s="15" t="s">
        <v>132</v>
      </c>
      <c r="J39" s="51">
        <f>J40+J41+J42</f>
        <v>955</v>
      </c>
      <c r="K39" s="51">
        <f>K40+K41+K42</f>
        <v>120</v>
      </c>
      <c r="L39" s="51">
        <f>L40+L41+L42</f>
        <v>231.20000000000002</v>
      </c>
    </row>
    <row r="40" spans="1:15" x14ac:dyDescent="0.2">
      <c r="A40" s="138" t="s">
        <v>120</v>
      </c>
      <c r="B40" s="410" t="s">
        <v>119</v>
      </c>
      <c r="C40" s="153" t="s">
        <v>26</v>
      </c>
      <c r="D40" s="15" t="s">
        <v>33</v>
      </c>
      <c r="E40" s="37" t="s">
        <v>66</v>
      </c>
      <c r="F40" s="37" t="s">
        <v>37</v>
      </c>
      <c r="G40" s="37" t="s">
        <v>14</v>
      </c>
      <c r="H40" s="15" t="s">
        <v>0</v>
      </c>
      <c r="I40" s="15" t="s">
        <v>45</v>
      </c>
      <c r="J40" s="51">
        <f>600+80+60</f>
        <v>740</v>
      </c>
      <c r="K40" s="79">
        <v>20</v>
      </c>
      <c r="L40" s="79">
        <v>198.3</v>
      </c>
      <c r="M40" s="34"/>
      <c r="N40">
        <v>3</v>
      </c>
    </row>
    <row r="41" spans="1:15" ht="24" x14ac:dyDescent="0.2">
      <c r="A41" s="170" t="s">
        <v>72</v>
      </c>
      <c r="B41" s="410" t="s">
        <v>119</v>
      </c>
      <c r="C41" s="171" t="s">
        <v>26</v>
      </c>
      <c r="D41" s="172" t="s">
        <v>33</v>
      </c>
      <c r="E41" s="37" t="s">
        <v>66</v>
      </c>
      <c r="F41" s="37" t="s">
        <v>37</v>
      </c>
      <c r="G41" s="37" t="s">
        <v>14</v>
      </c>
      <c r="H41" s="172" t="s">
        <v>0</v>
      </c>
      <c r="I41" s="172" t="s">
        <v>73</v>
      </c>
      <c r="J41" s="173">
        <v>0</v>
      </c>
      <c r="K41" s="79">
        <v>0</v>
      </c>
      <c r="L41" s="79">
        <v>0</v>
      </c>
      <c r="M41" s="34"/>
    </row>
    <row r="42" spans="1:15" x14ac:dyDescent="0.2">
      <c r="A42" s="170" t="s">
        <v>163</v>
      </c>
      <c r="B42" s="410" t="s">
        <v>119</v>
      </c>
      <c r="C42" s="171" t="s">
        <v>26</v>
      </c>
      <c r="D42" s="172" t="s">
        <v>33</v>
      </c>
      <c r="E42" s="37" t="s">
        <v>66</v>
      </c>
      <c r="F42" s="37" t="s">
        <v>37</v>
      </c>
      <c r="G42" s="37" t="s">
        <v>14</v>
      </c>
      <c r="H42" s="172" t="s">
        <v>0</v>
      </c>
      <c r="I42" s="172" t="s">
        <v>162</v>
      </c>
      <c r="J42" s="173">
        <v>215</v>
      </c>
      <c r="K42" s="246">
        <v>100</v>
      </c>
      <c r="L42" s="246">
        <f>250-217.1</f>
        <v>32.900000000000006</v>
      </c>
      <c r="M42" s="34"/>
    </row>
    <row r="43" spans="1:15" x14ac:dyDescent="0.2">
      <c r="A43" s="174" t="s">
        <v>133</v>
      </c>
      <c r="B43" s="410" t="s">
        <v>119</v>
      </c>
      <c r="C43" s="171" t="s">
        <v>26</v>
      </c>
      <c r="D43" s="172" t="s">
        <v>33</v>
      </c>
      <c r="E43" s="172" t="s">
        <v>66</v>
      </c>
      <c r="F43" s="172" t="s">
        <v>37</v>
      </c>
      <c r="G43" s="172" t="s">
        <v>14</v>
      </c>
      <c r="H43" s="172" t="s">
        <v>0</v>
      </c>
      <c r="I43" s="172" t="s">
        <v>135</v>
      </c>
      <c r="J43" s="173">
        <f>J44+J46</f>
        <v>27.4</v>
      </c>
      <c r="K43" s="173">
        <f>K44+K46</f>
        <v>56</v>
      </c>
      <c r="L43" s="173">
        <f>L44+L46</f>
        <v>20.100000000000001</v>
      </c>
      <c r="M43" s="34"/>
    </row>
    <row r="44" spans="1:15" x14ac:dyDescent="0.2">
      <c r="A44" s="174" t="s">
        <v>138</v>
      </c>
      <c r="B44" s="410" t="s">
        <v>119</v>
      </c>
      <c r="C44" s="171" t="s">
        <v>26</v>
      </c>
      <c r="D44" s="172" t="s">
        <v>33</v>
      </c>
      <c r="E44" s="172" t="s">
        <v>66</v>
      </c>
      <c r="F44" s="172" t="s">
        <v>37</v>
      </c>
      <c r="G44" s="172" t="s">
        <v>14</v>
      </c>
      <c r="H44" s="172" t="s">
        <v>0</v>
      </c>
      <c r="I44" s="172" t="s">
        <v>136</v>
      </c>
      <c r="J44" s="173">
        <f>J45</f>
        <v>2</v>
      </c>
      <c r="K44" s="173">
        <f>K45</f>
        <v>2</v>
      </c>
      <c r="L44" s="173">
        <f>L45</f>
        <v>1</v>
      </c>
      <c r="M44" s="34"/>
    </row>
    <row r="45" spans="1:15" ht="24" x14ac:dyDescent="0.2">
      <c r="A45" s="170" t="s">
        <v>124</v>
      </c>
      <c r="B45" s="410" t="s">
        <v>119</v>
      </c>
      <c r="C45" s="171" t="s">
        <v>26</v>
      </c>
      <c r="D45" s="172" t="s">
        <v>33</v>
      </c>
      <c r="E45" s="172" t="s">
        <v>66</v>
      </c>
      <c r="F45" s="172" t="s">
        <v>37</v>
      </c>
      <c r="G45" s="172" t="s">
        <v>14</v>
      </c>
      <c r="H45" s="172" t="s">
        <v>0</v>
      </c>
      <c r="I45" s="172" t="s">
        <v>123</v>
      </c>
      <c r="J45" s="173">
        <v>2</v>
      </c>
      <c r="K45" s="79">
        <v>2</v>
      </c>
      <c r="L45" s="79">
        <v>1</v>
      </c>
      <c r="M45" s="34"/>
    </row>
    <row r="46" spans="1:15" x14ac:dyDescent="0.2">
      <c r="A46" s="174" t="s">
        <v>134</v>
      </c>
      <c r="B46" s="410" t="s">
        <v>119</v>
      </c>
      <c r="C46" s="153" t="s">
        <v>26</v>
      </c>
      <c r="D46" s="15" t="s">
        <v>33</v>
      </c>
      <c r="E46" s="15" t="s">
        <v>66</v>
      </c>
      <c r="F46" s="15" t="s">
        <v>37</v>
      </c>
      <c r="G46" s="15" t="s">
        <v>14</v>
      </c>
      <c r="H46" s="15" t="s">
        <v>0</v>
      </c>
      <c r="I46" s="15" t="s">
        <v>137</v>
      </c>
      <c r="J46" s="51">
        <f>J47+J48+J49</f>
        <v>25.4</v>
      </c>
      <c r="K46" s="51">
        <f>K47+K48+K49</f>
        <v>54</v>
      </c>
      <c r="L46" s="51">
        <f>L47+L48+L49</f>
        <v>19.100000000000001</v>
      </c>
      <c r="M46" s="34"/>
    </row>
    <row r="47" spans="1:15" x14ac:dyDescent="0.2">
      <c r="A47" s="138" t="s">
        <v>4</v>
      </c>
      <c r="B47" s="410" t="s">
        <v>119</v>
      </c>
      <c r="C47" s="153" t="s">
        <v>26</v>
      </c>
      <c r="D47" s="15" t="s">
        <v>33</v>
      </c>
      <c r="E47" s="15" t="s">
        <v>66</v>
      </c>
      <c r="F47" s="15" t="s">
        <v>37</v>
      </c>
      <c r="G47" s="15" t="s">
        <v>14</v>
      </c>
      <c r="H47" s="15" t="s">
        <v>0</v>
      </c>
      <c r="I47" s="15" t="s">
        <v>46</v>
      </c>
      <c r="J47" s="51">
        <v>10.1</v>
      </c>
      <c r="K47" s="80">
        <v>15</v>
      </c>
      <c r="L47" s="79">
        <f>20.5-11.4</f>
        <v>9.1</v>
      </c>
    </row>
    <row r="48" spans="1:15" x14ac:dyDescent="0.2">
      <c r="A48" s="138" t="s">
        <v>5</v>
      </c>
      <c r="B48" s="410" t="s">
        <v>119</v>
      </c>
      <c r="C48" s="153" t="s">
        <v>26</v>
      </c>
      <c r="D48" s="15" t="s">
        <v>33</v>
      </c>
      <c r="E48" s="15" t="s">
        <v>66</v>
      </c>
      <c r="F48" s="15" t="s">
        <v>37</v>
      </c>
      <c r="G48" s="15" t="s">
        <v>14</v>
      </c>
      <c r="H48" s="15" t="s">
        <v>0</v>
      </c>
      <c r="I48" s="15" t="s">
        <v>47</v>
      </c>
      <c r="J48" s="51">
        <v>9.3000000000000007</v>
      </c>
      <c r="K48" s="79">
        <v>10</v>
      </c>
      <c r="L48" s="79">
        <v>10</v>
      </c>
      <c r="N48" s="50"/>
      <c r="O48" s="50"/>
    </row>
    <row r="49" spans="1:13" x14ac:dyDescent="0.2">
      <c r="A49" s="138" t="s">
        <v>54</v>
      </c>
      <c r="B49" s="410" t="s">
        <v>119</v>
      </c>
      <c r="C49" s="153" t="s">
        <v>26</v>
      </c>
      <c r="D49" s="15" t="s">
        <v>33</v>
      </c>
      <c r="E49" s="15" t="s">
        <v>66</v>
      </c>
      <c r="F49" s="15" t="s">
        <v>37</v>
      </c>
      <c r="G49" s="15" t="s">
        <v>14</v>
      </c>
      <c r="H49" s="15" t="s">
        <v>0</v>
      </c>
      <c r="I49" s="15" t="s">
        <v>1</v>
      </c>
      <c r="J49" s="51">
        <v>6</v>
      </c>
      <c r="K49" s="81">
        <v>29</v>
      </c>
      <c r="L49" s="81">
        <v>0</v>
      </c>
    </row>
    <row r="50" spans="1:13" ht="24" x14ac:dyDescent="0.2">
      <c r="A50" s="138" t="s">
        <v>86</v>
      </c>
      <c r="B50" s="410" t="s">
        <v>119</v>
      </c>
      <c r="C50" s="153" t="s">
        <v>26</v>
      </c>
      <c r="D50" s="15" t="s">
        <v>33</v>
      </c>
      <c r="E50" s="37" t="s">
        <v>66</v>
      </c>
      <c r="F50" s="37" t="s">
        <v>37</v>
      </c>
      <c r="G50" s="37" t="s">
        <v>14</v>
      </c>
      <c r="H50" s="37" t="s">
        <v>117</v>
      </c>
      <c r="I50" s="71"/>
      <c r="J50" s="51">
        <f>J51+J56+J60</f>
        <v>812</v>
      </c>
      <c r="K50" s="51">
        <f>K51+K56</f>
        <v>0</v>
      </c>
      <c r="L50" s="51">
        <f>L51+L56</f>
        <v>0</v>
      </c>
    </row>
    <row r="51" spans="1:13" ht="38.25" x14ac:dyDescent="0.2">
      <c r="A51" s="169" t="s">
        <v>128</v>
      </c>
      <c r="B51" s="410" t="s">
        <v>119</v>
      </c>
      <c r="C51" s="153" t="s">
        <v>26</v>
      </c>
      <c r="D51" s="15" t="s">
        <v>33</v>
      </c>
      <c r="E51" s="37" t="s">
        <v>66</v>
      </c>
      <c r="F51" s="37" t="s">
        <v>37</v>
      </c>
      <c r="G51" s="37" t="s">
        <v>14</v>
      </c>
      <c r="H51" s="37" t="s">
        <v>117</v>
      </c>
      <c r="I51" s="71" t="s">
        <v>130</v>
      </c>
      <c r="J51" s="51">
        <f>J52</f>
        <v>812</v>
      </c>
      <c r="K51" s="51">
        <f>K52</f>
        <v>0</v>
      </c>
      <c r="L51" s="51">
        <f>L52</f>
        <v>0</v>
      </c>
    </row>
    <row r="52" spans="1:13" x14ac:dyDescent="0.2">
      <c r="A52" s="169" t="s">
        <v>129</v>
      </c>
      <c r="B52" s="410" t="s">
        <v>119</v>
      </c>
      <c r="C52" s="153" t="s">
        <v>26</v>
      </c>
      <c r="D52" s="15" t="s">
        <v>33</v>
      </c>
      <c r="E52" s="37" t="s">
        <v>66</v>
      </c>
      <c r="F52" s="37" t="s">
        <v>37</v>
      </c>
      <c r="G52" s="37" t="s">
        <v>14</v>
      </c>
      <c r="H52" s="37" t="s">
        <v>117</v>
      </c>
      <c r="I52" s="70" t="s">
        <v>145</v>
      </c>
      <c r="J52" s="51">
        <f>J53+J54+J55</f>
        <v>812</v>
      </c>
      <c r="K52" s="51">
        <f>K53+K54+K55</f>
        <v>0</v>
      </c>
      <c r="L52" s="51">
        <f>L53+L54+L55</f>
        <v>0</v>
      </c>
    </row>
    <row r="53" spans="1:13" x14ac:dyDescent="0.2">
      <c r="A53" s="174" t="s">
        <v>51</v>
      </c>
      <c r="B53" s="410" t="s">
        <v>119</v>
      </c>
      <c r="C53" s="153" t="s">
        <v>26</v>
      </c>
      <c r="D53" s="15" t="s">
        <v>33</v>
      </c>
      <c r="E53" s="37" t="s">
        <v>66</v>
      </c>
      <c r="F53" s="37" t="s">
        <v>37</v>
      </c>
      <c r="G53" s="37" t="s">
        <v>14</v>
      </c>
      <c r="H53" s="37" t="s">
        <v>117</v>
      </c>
      <c r="I53" s="70" t="s">
        <v>2</v>
      </c>
      <c r="J53" s="51">
        <v>760</v>
      </c>
      <c r="K53" s="351"/>
      <c r="L53" s="351"/>
    </row>
    <row r="54" spans="1:13" ht="24" x14ac:dyDescent="0.2">
      <c r="A54" s="138" t="s">
        <v>24</v>
      </c>
      <c r="B54" s="410" t="s">
        <v>119</v>
      </c>
      <c r="C54" s="153" t="s">
        <v>26</v>
      </c>
      <c r="D54" s="15" t="s">
        <v>33</v>
      </c>
      <c r="E54" s="37" t="s">
        <v>66</v>
      </c>
      <c r="F54" s="37" t="s">
        <v>37</v>
      </c>
      <c r="G54" s="37" t="s">
        <v>14</v>
      </c>
      <c r="H54" s="37" t="s">
        <v>117</v>
      </c>
      <c r="I54" s="70" t="s">
        <v>20</v>
      </c>
      <c r="J54" s="51">
        <v>0</v>
      </c>
      <c r="K54" s="351"/>
      <c r="L54" s="351"/>
    </row>
    <row r="55" spans="1:13" ht="24" x14ac:dyDescent="0.2">
      <c r="A55" s="174" t="s">
        <v>52</v>
      </c>
      <c r="B55" s="410" t="s">
        <v>119</v>
      </c>
      <c r="C55" s="153" t="s">
        <v>26</v>
      </c>
      <c r="D55" s="15" t="s">
        <v>33</v>
      </c>
      <c r="E55" s="37" t="s">
        <v>66</v>
      </c>
      <c r="F55" s="37" t="s">
        <v>37</v>
      </c>
      <c r="G55" s="37" t="s">
        <v>14</v>
      </c>
      <c r="H55" s="37" t="s">
        <v>117</v>
      </c>
      <c r="I55" s="18" t="s">
        <v>11</v>
      </c>
      <c r="J55" s="51">
        <v>52</v>
      </c>
      <c r="K55" s="351"/>
      <c r="L55" s="351"/>
    </row>
    <row r="56" spans="1:13" x14ac:dyDescent="0.2">
      <c r="A56" s="174" t="s">
        <v>139</v>
      </c>
      <c r="B56" s="410" t="s">
        <v>119</v>
      </c>
      <c r="C56" s="153" t="s">
        <v>26</v>
      </c>
      <c r="D56" s="15" t="s">
        <v>33</v>
      </c>
      <c r="E56" s="37" t="s">
        <v>66</v>
      </c>
      <c r="F56" s="37" t="s">
        <v>37</v>
      </c>
      <c r="G56" s="37" t="s">
        <v>14</v>
      </c>
      <c r="H56" s="37" t="s">
        <v>117</v>
      </c>
      <c r="I56" s="18" t="s">
        <v>131</v>
      </c>
      <c r="J56" s="51">
        <f>J57</f>
        <v>0</v>
      </c>
      <c r="K56" s="51">
        <f>K57</f>
        <v>0</v>
      </c>
      <c r="L56" s="51">
        <f>L57</f>
        <v>0</v>
      </c>
    </row>
    <row r="57" spans="1:13" ht="24" x14ac:dyDescent="0.2">
      <c r="A57" s="174" t="s">
        <v>140</v>
      </c>
      <c r="B57" s="410" t="s">
        <v>119</v>
      </c>
      <c r="C57" s="153" t="s">
        <v>26</v>
      </c>
      <c r="D57" s="15" t="s">
        <v>33</v>
      </c>
      <c r="E57" s="37" t="s">
        <v>66</v>
      </c>
      <c r="F57" s="37" t="s">
        <v>37</v>
      </c>
      <c r="G57" s="37" t="s">
        <v>14</v>
      </c>
      <c r="H57" s="37" t="s">
        <v>117</v>
      </c>
      <c r="I57" s="18" t="s">
        <v>132</v>
      </c>
      <c r="J57" s="51">
        <f>J58+J59</f>
        <v>0</v>
      </c>
      <c r="K57" s="51">
        <f>K58+K59</f>
        <v>0</v>
      </c>
      <c r="L57" s="51">
        <f>L58+L59</f>
        <v>0</v>
      </c>
    </row>
    <row r="58" spans="1:13" x14ac:dyDescent="0.2">
      <c r="A58" s="138" t="s">
        <v>120</v>
      </c>
      <c r="B58" s="410" t="s">
        <v>119</v>
      </c>
      <c r="C58" s="153" t="s">
        <v>26</v>
      </c>
      <c r="D58" s="15" t="s">
        <v>33</v>
      </c>
      <c r="E58" s="37" t="s">
        <v>66</v>
      </c>
      <c r="F58" s="37" t="s">
        <v>37</v>
      </c>
      <c r="G58" s="37" t="s">
        <v>14</v>
      </c>
      <c r="H58" s="37" t="s">
        <v>117</v>
      </c>
      <c r="I58" s="18">
        <v>244</v>
      </c>
      <c r="J58" s="51">
        <v>0</v>
      </c>
      <c r="K58" s="351"/>
      <c r="L58" s="351"/>
      <c r="M58" s="78"/>
    </row>
    <row r="59" spans="1:13" ht="24" x14ac:dyDescent="0.2">
      <c r="A59" s="138" t="s">
        <v>72</v>
      </c>
      <c r="B59" s="410" t="s">
        <v>119</v>
      </c>
      <c r="C59" s="153" t="s">
        <v>26</v>
      </c>
      <c r="D59" s="15" t="s">
        <v>33</v>
      </c>
      <c r="E59" s="37" t="s">
        <v>66</v>
      </c>
      <c r="F59" s="37" t="s">
        <v>37</v>
      </c>
      <c r="G59" s="37" t="s">
        <v>14</v>
      </c>
      <c r="H59" s="37" t="s">
        <v>117</v>
      </c>
      <c r="I59" s="18" t="s">
        <v>73</v>
      </c>
      <c r="J59" s="300">
        <v>0</v>
      </c>
      <c r="K59" s="301"/>
      <c r="L59" s="301"/>
      <c r="M59" s="78"/>
    </row>
    <row r="60" spans="1:13" x14ac:dyDescent="0.2">
      <c r="A60" s="174" t="s">
        <v>133</v>
      </c>
      <c r="B60" s="410" t="s">
        <v>119</v>
      </c>
      <c r="C60" s="153" t="s">
        <v>26</v>
      </c>
      <c r="D60" s="15" t="s">
        <v>33</v>
      </c>
      <c r="E60" s="37" t="s">
        <v>66</v>
      </c>
      <c r="F60" s="37" t="s">
        <v>37</v>
      </c>
      <c r="G60" s="37" t="s">
        <v>14</v>
      </c>
      <c r="H60" s="37" t="s">
        <v>117</v>
      </c>
      <c r="I60" s="18" t="s">
        <v>135</v>
      </c>
      <c r="J60" s="300">
        <f>J61</f>
        <v>0</v>
      </c>
      <c r="K60" s="300">
        <f>K61</f>
        <v>0</v>
      </c>
      <c r="L60" s="300">
        <f>L61</f>
        <v>0</v>
      </c>
      <c r="M60" s="78"/>
    </row>
    <row r="61" spans="1:13" x14ac:dyDescent="0.2">
      <c r="A61" s="174" t="s">
        <v>134</v>
      </c>
      <c r="B61" s="410" t="s">
        <v>119</v>
      </c>
      <c r="C61" s="153" t="s">
        <v>26</v>
      </c>
      <c r="D61" s="15" t="s">
        <v>33</v>
      </c>
      <c r="E61" s="37" t="s">
        <v>66</v>
      </c>
      <c r="F61" s="37" t="s">
        <v>37</v>
      </c>
      <c r="G61" s="37" t="s">
        <v>14</v>
      </c>
      <c r="H61" s="37" t="s">
        <v>117</v>
      </c>
      <c r="I61" s="18" t="s">
        <v>137</v>
      </c>
      <c r="J61" s="300">
        <f>J62+J63</f>
        <v>0</v>
      </c>
      <c r="K61" s="300">
        <f>K62+K63</f>
        <v>0</v>
      </c>
      <c r="L61" s="300">
        <f>L62+L63</f>
        <v>0</v>
      </c>
      <c r="M61" s="78"/>
    </row>
    <row r="62" spans="1:13" ht="12" customHeight="1" x14ac:dyDescent="0.2">
      <c r="A62" s="138" t="s">
        <v>42</v>
      </c>
      <c r="B62" s="410" t="s">
        <v>119</v>
      </c>
      <c r="C62" s="153" t="s">
        <v>26</v>
      </c>
      <c r="D62" s="15" t="s">
        <v>33</v>
      </c>
      <c r="E62" s="37" t="s">
        <v>66</v>
      </c>
      <c r="F62" s="37" t="s">
        <v>37</v>
      </c>
      <c r="G62" s="37" t="s">
        <v>14</v>
      </c>
      <c r="H62" s="37" t="s">
        <v>117</v>
      </c>
      <c r="I62" s="18" t="s">
        <v>47</v>
      </c>
      <c r="J62" s="51">
        <v>0</v>
      </c>
      <c r="K62" s="351"/>
      <c r="L62" s="351"/>
    </row>
    <row r="63" spans="1:13" x14ac:dyDescent="0.2">
      <c r="A63" s="138" t="s">
        <v>118</v>
      </c>
      <c r="B63" s="410" t="s">
        <v>119</v>
      </c>
      <c r="C63" s="153" t="s">
        <v>26</v>
      </c>
      <c r="D63" s="15" t="s">
        <v>33</v>
      </c>
      <c r="E63" s="37" t="s">
        <v>66</v>
      </c>
      <c r="F63" s="37" t="s">
        <v>37</v>
      </c>
      <c r="G63" s="37" t="s">
        <v>14</v>
      </c>
      <c r="H63" s="37" t="s">
        <v>117</v>
      </c>
      <c r="I63" s="18" t="s">
        <v>1</v>
      </c>
      <c r="J63" s="51">
        <v>0</v>
      </c>
      <c r="K63" s="351"/>
      <c r="L63" s="351"/>
    </row>
    <row r="64" spans="1:13" ht="30" x14ac:dyDescent="0.2">
      <c r="A64" s="406" t="s">
        <v>141</v>
      </c>
      <c r="B64" s="410" t="s">
        <v>119</v>
      </c>
      <c r="C64" s="155" t="s">
        <v>26</v>
      </c>
      <c r="D64" s="18" t="s">
        <v>33</v>
      </c>
      <c r="E64" s="17" t="s">
        <v>38</v>
      </c>
      <c r="F64" s="37"/>
      <c r="G64" s="37"/>
      <c r="H64" s="37"/>
      <c r="I64" s="18"/>
      <c r="J64" s="126" t="str">
        <f t="shared" ref="J64:L65" si="6">J65</f>
        <v>0,9</v>
      </c>
      <c r="K64" s="126">
        <f t="shared" si="6"/>
        <v>0.9</v>
      </c>
      <c r="L64" s="126">
        <f t="shared" si="6"/>
        <v>1</v>
      </c>
    </row>
    <row r="65" spans="1:12" ht="45" x14ac:dyDescent="0.25">
      <c r="A65" s="175" t="s">
        <v>142</v>
      </c>
      <c r="B65" s="410" t="s">
        <v>119</v>
      </c>
      <c r="C65" s="155" t="s">
        <v>26</v>
      </c>
      <c r="D65" s="18" t="s">
        <v>33</v>
      </c>
      <c r="E65" s="17" t="s">
        <v>38</v>
      </c>
      <c r="F65" s="37" t="s">
        <v>37</v>
      </c>
      <c r="G65" s="37"/>
      <c r="H65" s="37"/>
      <c r="I65" s="18"/>
      <c r="J65" s="54" t="str">
        <f t="shared" si="6"/>
        <v>0,9</v>
      </c>
      <c r="K65" s="54">
        <f t="shared" si="6"/>
        <v>0.9</v>
      </c>
      <c r="L65" s="54">
        <f t="shared" si="6"/>
        <v>1</v>
      </c>
    </row>
    <row r="66" spans="1:12" ht="36" customHeight="1" x14ac:dyDescent="0.2">
      <c r="A66" s="413" t="s">
        <v>18</v>
      </c>
      <c r="B66" s="410" t="s">
        <v>119</v>
      </c>
      <c r="C66" s="152" t="s">
        <v>26</v>
      </c>
      <c r="D66" s="37" t="s">
        <v>33</v>
      </c>
      <c r="E66" s="113" t="s">
        <v>38</v>
      </c>
      <c r="F66" s="114" t="s">
        <v>37</v>
      </c>
      <c r="G66" s="113" t="s">
        <v>14</v>
      </c>
      <c r="H66" s="113">
        <v>77150</v>
      </c>
      <c r="I66" s="37"/>
      <c r="J66" s="125" t="str">
        <f>J68</f>
        <v>0,9</v>
      </c>
      <c r="K66" s="125">
        <f>K68</f>
        <v>0.9</v>
      </c>
      <c r="L66" s="125">
        <f>L68</f>
        <v>1</v>
      </c>
    </row>
    <row r="67" spans="1:12" ht="19.899999999999999" customHeight="1" x14ac:dyDescent="0.2">
      <c r="A67" s="174" t="s">
        <v>139</v>
      </c>
      <c r="B67" s="410" t="s">
        <v>119</v>
      </c>
      <c r="C67" s="155" t="s">
        <v>26</v>
      </c>
      <c r="D67" s="18" t="s">
        <v>33</v>
      </c>
      <c r="E67" s="17" t="s">
        <v>38</v>
      </c>
      <c r="F67" s="20" t="s">
        <v>37</v>
      </c>
      <c r="G67" s="17" t="s">
        <v>14</v>
      </c>
      <c r="H67" s="17">
        <v>77150</v>
      </c>
      <c r="I67" s="37" t="s">
        <v>131</v>
      </c>
      <c r="J67" s="125" t="str">
        <f t="shared" ref="J67:L68" si="7">J68</f>
        <v>0,9</v>
      </c>
      <c r="K67" s="125">
        <f t="shared" si="7"/>
        <v>0.9</v>
      </c>
      <c r="L67" s="125">
        <f t="shared" si="7"/>
        <v>1</v>
      </c>
    </row>
    <row r="68" spans="1:12" ht="24" x14ac:dyDescent="0.2">
      <c r="A68" s="174" t="s">
        <v>140</v>
      </c>
      <c r="B68" s="410" t="s">
        <v>119</v>
      </c>
      <c r="C68" s="155" t="s">
        <v>26</v>
      </c>
      <c r="D68" s="18" t="s">
        <v>33</v>
      </c>
      <c r="E68" s="17" t="s">
        <v>38</v>
      </c>
      <c r="F68" s="20" t="s">
        <v>37</v>
      </c>
      <c r="G68" s="17" t="s">
        <v>14</v>
      </c>
      <c r="H68" s="17">
        <v>77150</v>
      </c>
      <c r="I68" s="18" t="s">
        <v>132</v>
      </c>
      <c r="J68" s="118" t="str">
        <f t="shared" si="7"/>
        <v>0,9</v>
      </c>
      <c r="K68" s="118">
        <f t="shared" si="7"/>
        <v>0.9</v>
      </c>
      <c r="L68" s="118">
        <f t="shared" si="7"/>
        <v>1</v>
      </c>
    </row>
    <row r="69" spans="1:12" x14ac:dyDescent="0.2">
      <c r="A69" s="138" t="s">
        <v>120</v>
      </c>
      <c r="B69" s="410" t="s">
        <v>119</v>
      </c>
      <c r="C69" s="414" t="s">
        <v>26</v>
      </c>
      <c r="D69" s="21" t="s">
        <v>33</v>
      </c>
      <c r="E69" s="26" t="s">
        <v>38</v>
      </c>
      <c r="F69" s="27" t="s">
        <v>37</v>
      </c>
      <c r="G69" s="27" t="s">
        <v>14</v>
      </c>
      <c r="H69" s="26">
        <v>77150</v>
      </c>
      <c r="I69" s="21">
        <v>244</v>
      </c>
      <c r="J69" s="240" t="s">
        <v>161</v>
      </c>
      <c r="K69" s="244">
        <v>0.9</v>
      </c>
      <c r="L69" s="244">
        <v>1</v>
      </c>
    </row>
    <row r="70" spans="1:12" ht="24" x14ac:dyDescent="0.2">
      <c r="A70" s="140" t="s">
        <v>84</v>
      </c>
      <c r="B70" s="410" t="s">
        <v>119</v>
      </c>
      <c r="C70" s="414" t="s">
        <v>26</v>
      </c>
      <c r="D70" s="21" t="s">
        <v>82</v>
      </c>
      <c r="E70" s="26"/>
      <c r="F70" s="27"/>
      <c r="G70" s="26"/>
      <c r="H70" s="26"/>
      <c r="I70" s="21"/>
      <c r="J70" s="127" t="str">
        <f t="shared" ref="J70:L73" si="8">J71</f>
        <v>1</v>
      </c>
      <c r="K70" s="127" t="str">
        <f t="shared" si="8"/>
        <v>1</v>
      </c>
      <c r="L70" s="127" t="str">
        <f t="shared" si="8"/>
        <v>1</v>
      </c>
    </row>
    <row r="71" spans="1:12" ht="24" x14ac:dyDescent="0.2">
      <c r="A71" s="140" t="s">
        <v>57</v>
      </c>
      <c r="B71" s="410" t="s">
        <v>119</v>
      </c>
      <c r="C71" s="414" t="s">
        <v>26</v>
      </c>
      <c r="D71" s="21" t="s">
        <v>82</v>
      </c>
      <c r="E71" s="26" t="s">
        <v>66</v>
      </c>
      <c r="F71" s="27" t="s">
        <v>37</v>
      </c>
      <c r="G71" s="26"/>
      <c r="H71" s="26"/>
      <c r="I71" s="21"/>
      <c r="J71" s="120" t="str">
        <f t="shared" si="8"/>
        <v>1</v>
      </c>
      <c r="K71" s="120" t="str">
        <f t="shared" si="8"/>
        <v>1</v>
      </c>
      <c r="L71" s="120" t="str">
        <f t="shared" si="8"/>
        <v>1</v>
      </c>
    </row>
    <row r="72" spans="1:12" ht="48" x14ac:dyDescent="0.2">
      <c r="A72" s="22" t="s">
        <v>88</v>
      </c>
      <c r="B72" s="410" t="s">
        <v>119</v>
      </c>
      <c r="C72" s="414" t="s">
        <v>26</v>
      </c>
      <c r="D72" s="21" t="s">
        <v>82</v>
      </c>
      <c r="E72" s="26" t="s">
        <v>66</v>
      </c>
      <c r="F72" s="27" t="s">
        <v>37</v>
      </c>
      <c r="G72" s="26" t="s">
        <v>14</v>
      </c>
      <c r="H72" s="26" t="s">
        <v>87</v>
      </c>
      <c r="I72" s="21"/>
      <c r="J72" s="120" t="str">
        <f t="shared" si="8"/>
        <v>1</v>
      </c>
      <c r="K72" s="120" t="str">
        <f t="shared" si="8"/>
        <v>1</v>
      </c>
      <c r="L72" s="120" t="str">
        <f t="shared" si="8"/>
        <v>1</v>
      </c>
    </row>
    <row r="73" spans="1:12" x14ac:dyDescent="0.2">
      <c r="A73" s="179" t="s">
        <v>143</v>
      </c>
      <c r="B73" s="410" t="s">
        <v>119</v>
      </c>
      <c r="C73" s="414" t="s">
        <v>26</v>
      </c>
      <c r="D73" s="21" t="s">
        <v>82</v>
      </c>
      <c r="E73" s="26" t="s">
        <v>66</v>
      </c>
      <c r="F73" s="27" t="s">
        <v>37</v>
      </c>
      <c r="G73" s="26" t="s">
        <v>14</v>
      </c>
      <c r="H73" s="26" t="s">
        <v>87</v>
      </c>
      <c r="I73" s="21" t="s">
        <v>144</v>
      </c>
      <c r="J73" s="120" t="str">
        <f t="shared" si="8"/>
        <v>1</v>
      </c>
      <c r="K73" s="120" t="str">
        <f t="shared" si="8"/>
        <v>1</v>
      </c>
      <c r="L73" s="120" t="str">
        <f t="shared" si="8"/>
        <v>1</v>
      </c>
    </row>
    <row r="74" spans="1:12" ht="17.25" customHeight="1" x14ac:dyDescent="0.2">
      <c r="A74" s="140" t="s">
        <v>83</v>
      </c>
      <c r="B74" s="410" t="s">
        <v>119</v>
      </c>
      <c r="C74" s="414" t="s">
        <v>26</v>
      </c>
      <c r="D74" s="21" t="s">
        <v>82</v>
      </c>
      <c r="E74" s="26" t="s">
        <v>66</v>
      </c>
      <c r="F74" s="27" t="s">
        <v>37</v>
      </c>
      <c r="G74" s="27" t="s">
        <v>14</v>
      </c>
      <c r="H74" s="26" t="s">
        <v>87</v>
      </c>
      <c r="I74" s="21" t="s">
        <v>81</v>
      </c>
      <c r="J74" s="121" t="s">
        <v>37</v>
      </c>
      <c r="K74" s="122" t="s">
        <v>37</v>
      </c>
      <c r="L74" s="122" t="s">
        <v>37</v>
      </c>
    </row>
    <row r="75" spans="1:12" ht="17.25" customHeight="1" x14ac:dyDescent="0.2">
      <c r="A75" s="415" t="s">
        <v>94</v>
      </c>
      <c r="B75" s="410" t="s">
        <v>119</v>
      </c>
      <c r="C75" s="414" t="s">
        <v>26</v>
      </c>
      <c r="D75" s="21" t="s">
        <v>91</v>
      </c>
      <c r="E75" s="26"/>
      <c r="F75" s="27"/>
      <c r="G75" s="26"/>
      <c r="H75" s="26"/>
      <c r="I75" s="21"/>
      <c r="J75" s="127" t="str">
        <f t="shared" ref="J75:L77" si="9">J76</f>
        <v>2</v>
      </c>
      <c r="K75" s="127" t="str">
        <f t="shared" si="9"/>
        <v>2</v>
      </c>
      <c r="L75" s="127" t="str">
        <f t="shared" si="9"/>
        <v>2</v>
      </c>
    </row>
    <row r="76" spans="1:12" ht="24.75" customHeight="1" x14ac:dyDescent="0.2">
      <c r="A76" s="138" t="s">
        <v>56</v>
      </c>
      <c r="B76" s="410" t="s">
        <v>119</v>
      </c>
      <c r="C76" s="414" t="s">
        <v>26</v>
      </c>
      <c r="D76" s="21" t="s">
        <v>91</v>
      </c>
      <c r="E76" s="26" t="s">
        <v>38</v>
      </c>
      <c r="F76" s="27"/>
      <c r="G76" s="26"/>
      <c r="H76" s="26"/>
      <c r="I76" s="21"/>
      <c r="J76" s="120" t="str">
        <f t="shared" si="9"/>
        <v>2</v>
      </c>
      <c r="K76" s="120" t="str">
        <f t="shared" si="9"/>
        <v>2</v>
      </c>
      <c r="L76" s="120" t="str">
        <f t="shared" si="9"/>
        <v>2</v>
      </c>
    </row>
    <row r="77" spans="1:12" ht="24" customHeight="1" x14ac:dyDescent="0.2">
      <c r="A77" s="139" t="s">
        <v>57</v>
      </c>
      <c r="B77" s="410" t="s">
        <v>119</v>
      </c>
      <c r="C77" s="414" t="s">
        <v>26</v>
      </c>
      <c r="D77" s="21" t="s">
        <v>91</v>
      </c>
      <c r="E77" s="26" t="s">
        <v>38</v>
      </c>
      <c r="F77" s="27" t="s">
        <v>37</v>
      </c>
      <c r="G77" s="26"/>
      <c r="H77" s="26"/>
      <c r="I77" s="21"/>
      <c r="J77" s="120" t="str">
        <f t="shared" si="9"/>
        <v>2</v>
      </c>
      <c r="K77" s="120" t="str">
        <f t="shared" si="9"/>
        <v>2</v>
      </c>
      <c r="L77" s="120" t="str">
        <f t="shared" si="9"/>
        <v>2</v>
      </c>
    </row>
    <row r="78" spans="1:12" ht="24.75" customHeight="1" x14ac:dyDescent="0.2">
      <c r="A78" s="140" t="s">
        <v>96</v>
      </c>
      <c r="B78" s="410" t="s">
        <v>119</v>
      </c>
      <c r="C78" s="414" t="s">
        <v>26</v>
      </c>
      <c r="D78" s="21" t="s">
        <v>91</v>
      </c>
      <c r="E78" s="26" t="s">
        <v>38</v>
      </c>
      <c r="F78" s="27" t="s">
        <v>37</v>
      </c>
      <c r="G78" s="26" t="s">
        <v>14</v>
      </c>
      <c r="H78" s="26" t="s">
        <v>92</v>
      </c>
      <c r="I78" s="21"/>
      <c r="J78" s="120" t="str">
        <f>J80</f>
        <v>2</v>
      </c>
      <c r="K78" s="120" t="str">
        <f>K80</f>
        <v>2</v>
      </c>
      <c r="L78" s="120" t="str">
        <f>L80</f>
        <v>2</v>
      </c>
    </row>
    <row r="79" spans="1:12" ht="24.75" customHeight="1" x14ac:dyDescent="0.2">
      <c r="A79" s="176" t="s">
        <v>133</v>
      </c>
      <c r="B79" s="410" t="s">
        <v>119</v>
      </c>
      <c r="C79" s="414" t="s">
        <v>26</v>
      </c>
      <c r="D79" s="21" t="s">
        <v>91</v>
      </c>
      <c r="E79" s="26" t="s">
        <v>38</v>
      </c>
      <c r="F79" s="27" t="s">
        <v>37</v>
      </c>
      <c r="G79" s="26" t="s">
        <v>14</v>
      </c>
      <c r="H79" s="26" t="s">
        <v>92</v>
      </c>
      <c r="I79" s="21" t="s">
        <v>135</v>
      </c>
      <c r="J79" s="120" t="str">
        <f>J80</f>
        <v>2</v>
      </c>
      <c r="K79" s="120" t="str">
        <f>K80</f>
        <v>2</v>
      </c>
      <c r="L79" s="120" t="str">
        <f>L80</f>
        <v>2</v>
      </c>
    </row>
    <row r="80" spans="1:12" ht="28.5" customHeight="1" x14ac:dyDescent="0.2">
      <c r="A80" s="140" t="s">
        <v>95</v>
      </c>
      <c r="B80" s="410" t="s">
        <v>119</v>
      </c>
      <c r="C80" s="18" t="s">
        <v>26</v>
      </c>
      <c r="D80" s="18" t="s">
        <v>91</v>
      </c>
      <c r="E80" s="17" t="s">
        <v>38</v>
      </c>
      <c r="F80" s="20" t="s">
        <v>37</v>
      </c>
      <c r="G80" s="20" t="s">
        <v>14</v>
      </c>
      <c r="H80" s="17" t="s">
        <v>92</v>
      </c>
      <c r="I80" s="18" t="s">
        <v>93</v>
      </c>
      <c r="J80" s="206" t="s">
        <v>159</v>
      </c>
      <c r="K80" s="122" t="s">
        <v>159</v>
      </c>
      <c r="L80" s="122" t="s">
        <v>159</v>
      </c>
    </row>
    <row r="81" spans="1:12" ht="34.5" customHeight="1" x14ac:dyDescent="0.2">
      <c r="A81" s="416" t="s">
        <v>104</v>
      </c>
      <c r="B81" s="410" t="s">
        <v>119</v>
      </c>
      <c r="C81" s="417" t="s">
        <v>26</v>
      </c>
      <c r="D81" s="124" t="s">
        <v>105</v>
      </c>
      <c r="E81" s="123"/>
      <c r="F81" s="124"/>
      <c r="G81" s="124"/>
      <c r="H81" s="123"/>
      <c r="I81" s="87"/>
      <c r="J81" s="127">
        <f t="shared" ref="J81:L84" si="10">J82</f>
        <v>24</v>
      </c>
      <c r="K81" s="127" t="str">
        <f t="shared" si="10"/>
        <v>24</v>
      </c>
      <c r="L81" s="127" t="str">
        <f t="shared" si="10"/>
        <v>24</v>
      </c>
    </row>
    <row r="82" spans="1:12" ht="36.75" customHeight="1" x14ac:dyDescent="0.2">
      <c r="A82" s="138" t="s">
        <v>56</v>
      </c>
      <c r="B82" s="410" t="s">
        <v>119</v>
      </c>
      <c r="C82" s="154" t="s">
        <v>26</v>
      </c>
      <c r="D82" s="94" t="s">
        <v>105</v>
      </c>
      <c r="E82" s="95" t="s">
        <v>38</v>
      </c>
      <c r="F82" s="94"/>
      <c r="G82" s="94"/>
      <c r="H82" s="95"/>
      <c r="I82" s="96"/>
      <c r="J82" s="120">
        <f t="shared" si="10"/>
        <v>24</v>
      </c>
      <c r="K82" s="120" t="str">
        <f t="shared" si="10"/>
        <v>24</v>
      </c>
      <c r="L82" s="120" t="str">
        <f t="shared" si="10"/>
        <v>24</v>
      </c>
    </row>
    <row r="83" spans="1:12" ht="28.5" customHeight="1" x14ac:dyDescent="0.2">
      <c r="A83" s="139" t="s">
        <v>57</v>
      </c>
      <c r="B83" s="410" t="s">
        <v>119</v>
      </c>
      <c r="C83" s="154" t="s">
        <v>26</v>
      </c>
      <c r="D83" s="94" t="s">
        <v>105</v>
      </c>
      <c r="E83" s="95" t="s">
        <v>38</v>
      </c>
      <c r="F83" s="94" t="s">
        <v>37</v>
      </c>
      <c r="G83" s="94" t="s">
        <v>14</v>
      </c>
      <c r="H83" s="95"/>
      <c r="I83" s="96"/>
      <c r="J83" s="120">
        <f t="shared" si="10"/>
        <v>24</v>
      </c>
      <c r="K83" s="120" t="str">
        <f t="shared" si="10"/>
        <v>24</v>
      </c>
      <c r="L83" s="120" t="str">
        <f t="shared" si="10"/>
        <v>24</v>
      </c>
    </row>
    <row r="84" spans="1:12" ht="34.5" customHeight="1" x14ac:dyDescent="0.2">
      <c r="A84" s="141" t="s">
        <v>116</v>
      </c>
      <c r="B84" s="410" t="s">
        <v>119</v>
      </c>
      <c r="C84" s="154" t="s">
        <v>26</v>
      </c>
      <c r="D84" s="94" t="s">
        <v>105</v>
      </c>
      <c r="E84" s="95" t="s">
        <v>38</v>
      </c>
      <c r="F84" s="94" t="s">
        <v>37</v>
      </c>
      <c r="G84" s="94" t="s">
        <v>14</v>
      </c>
      <c r="H84" s="95" t="s">
        <v>106</v>
      </c>
      <c r="I84" s="96"/>
      <c r="J84" s="120">
        <f>J85</f>
        <v>24</v>
      </c>
      <c r="K84" s="120" t="str">
        <f t="shared" si="10"/>
        <v>24</v>
      </c>
      <c r="L84" s="120" t="str">
        <f t="shared" si="10"/>
        <v>24</v>
      </c>
    </row>
    <row r="85" spans="1:12" ht="34.5" customHeight="1" x14ac:dyDescent="0.2">
      <c r="A85" s="174" t="s">
        <v>139</v>
      </c>
      <c r="B85" s="410" t="s">
        <v>119</v>
      </c>
      <c r="C85" s="154" t="s">
        <v>26</v>
      </c>
      <c r="D85" s="94" t="s">
        <v>105</v>
      </c>
      <c r="E85" s="95" t="s">
        <v>38</v>
      </c>
      <c r="F85" s="94" t="s">
        <v>37</v>
      </c>
      <c r="G85" s="94" t="s">
        <v>14</v>
      </c>
      <c r="H85" s="95" t="s">
        <v>106</v>
      </c>
      <c r="I85" s="96" t="s">
        <v>131</v>
      </c>
      <c r="J85" s="120">
        <f t="shared" ref="J85:L86" si="11">J86</f>
        <v>24</v>
      </c>
      <c r="K85" s="120" t="str">
        <f t="shared" si="11"/>
        <v>24</v>
      </c>
      <c r="L85" s="120" t="str">
        <f t="shared" si="11"/>
        <v>24</v>
      </c>
    </row>
    <row r="86" spans="1:12" ht="34.5" customHeight="1" x14ac:dyDescent="0.2">
      <c r="A86" s="174" t="s">
        <v>140</v>
      </c>
      <c r="B86" s="410" t="s">
        <v>119</v>
      </c>
      <c r="C86" s="154" t="s">
        <v>26</v>
      </c>
      <c r="D86" s="94" t="s">
        <v>105</v>
      </c>
      <c r="E86" s="95" t="s">
        <v>38</v>
      </c>
      <c r="F86" s="94" t="s">
        <v>37</v>
      </c>
      <c r="G86" s="94" t="s">
        <v>14</v>
      </c>
      <c r="H86" s="95" t="s">
        <v>106</v>
      </c>
      <c r="I86" s="96" t="s">
        <v>132</v>
      </c>
      <c r="J86" s="120">
        <f>J87+J88</f>
        <v>24</v>
      </c>
      <c r="K86" s="120" t="str">
        <f t="shared" si="11"/>
        <v>24</v>
      </c>
      <c r="L86" s="120" t="str">
        <f t="shared" si="11"/>
        <v>24</v>
      </c>
    </row>
    <row r="87" spans="1:12" ht="34.5" customHeight="1" x14ac:dyDescent="0.2">
      <c r="A87" s="138" t="s">
        <v>120</v>
      </c>
      <c r="B87" s="410" t="s">
        <v>119</v>
      </c>
      <c r="C87" s="124" t="s">
        <v>26</v>
      </c>
      <c r="D87" s="124" t="s">
        <v>105</v>
      </c>
      <c r="E87" s="123" t="s">
        <v>38</v>
      </c>
      <c r="F87" s="124" t="s">
        <v>37</v>
      </c>
      <c r="G87" s="124" t="s">
        <v>14</v>
      </c>
      <c r="H87" s="123" t="s">
        <v>106</v>
      </c>
      <c r="I87" s="87" t="s">
        <v>45</v>
      </c>
      <c r="J87" s="347" t="s">
        <v>125</v>
      </c>
      <c r="K87" s="242" t="s">
        <v>125</v>
      </c>
      <c r="L87" s="242" t="s">
        <v>125</v>
      </c>
    </row>
    <row r="88" spans="1:12" ht="34.5" customHeight="1" thickBot="1" x14ac:dyDescent="0.25">
      <c r="A88" s="138" t="s">
        <v>72</v>
      </c>
      <c r="B88" s="410" t="s">
        <v>119</v>
      </c>
      <c r="C88" s="154" t="s">
        <v>26</v>
      </c>
      <c r="D88" s="94" t="s">
        <v>105</v>
      </c>
      <c r="E88" s="95" t="s">
        <v>38</v>
      </c>
      <c r="F88" s="94" t="s">
        <v>37</v>
      </c>
      <c r="G88" s="94" t="s">
        <v>14</v>
      </c>
      <c r="H88" s="95" t="s">
        <v>106</v>
      </c>
      <c r="I88" s="96" t="s">
        <v>73</v>
      </c>
      <c r="J88" s="240" t="s">
        <v>166</v>
      </c>
      <c r="K88" s="247"/>
      <c r="L88" s="247"/>
    </row>
    <row r="89" spans="1:12" ht="13.5" thickTop="1" x14ac:dyDescent="0.2">
      <c r="A89" s="418" t="s">
        <v>69</v>
      </c>
      <c r="B89" s="410" t="s">
        <v>119</v>
      </c>
      <c r="C89" s="155" t="s">
        <v>35</v>
      </c>
      <c r="D89" s="18" t="s">
        <v>39</v>
      </c>
      <c r="E89" s="19"/>
      <c r="F89" s="18"/>
      <c r="G89" s="18"/>
      <c r="H89" s="18"/>
      <c r="I89" s="18"/>
      <c r="J89" s="302">
        <f>J90</f>
        <v>132.1</v>
      </c>
      <c r="K89" s="303">
        <f t="shared" ref="K89:L91" si="12">K90</f>
        <v>145.70000000000002</v>
      </c>
      <c r="L89" s="303">
        <f t="shared" si="12"/>
        <v>159.80000000000001</v>
      </c>
    </row>
    <row r="90" spans="1:12" ht="23.25" customHeight="1" x14ac:dyDescent="0.2">
      <c r="A90" s="139" t="s">
        <v>56</v>
      </c>
      <c r="B90" s="410" t="s">
        <v>119</v>
      </c>
      <c r="C90" s="155" t="s">
        <v>35</v>
      </c>
      <c r="D90" s="18" t="s">
        <v>39</v>
      </c>
      <c r="E90" s="17">
        <v>89</v>
      </c>
      <c r="F90" s="20">
        <v>0</v>
      </c>
      <c r="G90" s="17"/>
      <c r="H90" s="17"/>
      <c r="I90" s="18"/>
      <c r="J90" s="115">
        <f>J91</f>
        <v>132.1</v>
      </c>
      <c r="K90" s="110">
        <f t="shared" si="12"/>
        <v>145.70000000000002</v>
      </c>
      <c r="L90" s="110">
        <f t="shared" si="12"/>
        <v>159.80000000000001</v>
      </c>
    </row>
    <row r="91" spans="1:12" ht="26.25" customHeight="1" x14ac:dyDescent="0.2">
      <c r="A91" s="139" t="s">
        <v>57</v>
      </c>
      <c r="B91" s="410" t="s">
        <v>119</v>
      </c>
      <c r="C91" s="155" t="s">
        <v>35</v>
      </c>
      <c r="D91" s="18" t="s">
        <v>39</v>
      </c>
      <c r="E91" s="17">
        <v>89</v>
      </c>
      <c r="F91" s="20">
        <v>1</v>
      </c>
      <c r="G91" s="17"/>
      <c r="H91" s="17"/>
      <c r="I91" s="30"/>
      <c r="J91" s="116">
        <f>J92</f>
        <v>132.1</v>
      </c>
      <c r="K91" s="116">
        <f t="shared" si="12"/>
        <v>145.70000000000002</v>
      </c>
      <c r="L91" s="116">
        <f t="shared" si="12"/>
        <v>159.80000000000001</v>
      </c>
    </row>
    <row r="92" spans="1:12" ht="30" x14ac:dyDescent="0.2">
      <c r="A92" s="142" t="s">
        <v>71</v>
      </c>
      <c r="B92" s="410" t="s">
        <v>119</v>
      </c>
      <c r="C92" s="152" t="s">
        <v>35</v>
      </c>
      <c r="D92" s="37" t="s">
        <v>35</v>
      </c>
      <c r="E92" s="113">
        <v>89</v>
      </c>
      <c r="F92" s="114">
        <v>1</v>
      </c>
      <c r="G92" s="113" t="s">
        <v>14</v>
      </c>
      <c r="H92" s="113" t="s">
        <v>70</v>
      </c>
      <c r="I92" s="37"/>
      <c r="J92" s="62">
        <f>J95+J96+J99</f>
        <v>132.1</v>
      </c>
      <c r="K92" s="62">
        <f>K95+K96+K99</f>
        <v>145.70000000000002</v>
      </c>
      <c r="L92" s="62">
        <f>L95+L96+L99</f>
        <v>159.80000000000001</v>
      </c>
    </row>
    <row r="93" spans="1:12" ht="36" x14ac:dyDescent="0.2">
      <c r="A93" s="174" t="s">
        <v>128</v>
      </c>
      <c r="B93" s="410" t="s">
        <v>119</v>
      </c>
      <c r="C93" s="155" t="s">
        <v>35</v>
      </c>
      <c r="D93" s="18" t="s">
        <v>39</v>
      </c>
      <c r="E93" s="17">
        <v>89</v>
      </c>
      <c r="F93" s="20">
        <v>1</v>
      </c>
      <c r="G93" s="17" t="s">
        <v>14</v>
      </c>
      <c r="H93" s="26" t="s">
        <v>70</v>
      </c>
      <c r="I93" s="18" t="s">
        <v>130</v>
      </c>
      <c r="J93" s="62">
        <f>J94</f>
        <v>122.4</v>
      </c>
      <c r="K93" s="62">
        <f>K94</f>
        <v>134.80000000000001</v>
      </c>
      <c r="L93" s="62">
        <f>L94</f>
        <v>148</v>
      </c>
    </row>
    <row r="94" spans="1:12" x14ac:dyDescent="0.2">
      <c r="A94" s="169" t="s">
        <v>129</v>
      </c>
      <c r="B94" s="410" t="s">
        <v>119</v>
      </c>
      <c r="C94" s="155" t="s">
        <v>35</v>
      </c>
      <c r="D94" s="18" t="s">
        <v>39</v>
      </c>
      <c r="E94" s="17">
        <v>89</v>
      </c>
      <c r="F94" s="20">
        <v>1</v>
      </c>
      <c r="G94" s="17" t="s">
        <v>14</v>
      </c>
      <c r="H94" s="26" t="s">
        <v>70</v>
      </c>
      <c r="I94" s="18" t="s">
        <v>145</v>
      </c>
      <c r="J94" s="62">
        <f>J95+J96</f>
        <v>122.4</v>
      </c>
      <c r="K94" s="62">
        <f>K95+K96</f>
        <v>134.80000000000001</v>
      </c>
      <c r="L94" s="62">
        <f>L95+L96</f>
        <v>148</v>
      </c>
    </row>
    <row r="95" spans="1:12" x14ac:dyDescent="0.2">
      <c r="A95" s="174" t="s">
        <v>51</v>
      </c>
      <c r="B95" s="410" t="s">
        <v>119</v>
      </c>
      <c r="C95" s="155" t="s">
        <v>35</v>
      </c>
      <c r="D95" s="18" t="s">
        <v>39</v>
      </c>
      <c r="E95" s="17">
        <v>89</v>
      </c>
      <c r="F95" s="20">
        <v>1</v>
      </c>
      <c r="G95" s="20" t="s">
        <v>14</v>
      </c>
      <c r="H95" s="26" t="s">
        <v>70</v>
      </c>
      <c r="I95" s="18">
        <v>121</v>
      </c>
      <c r="J95" s="239">
        <v>94</v>
      </c>
      <c r="K95" s="428">
        <v>103.8</v>
      </c>
      <c r="L95" s="428">
        <v>114</v>
      </c>
    </row>
    <row r="96" spans="1:12" ht="24" x14ac:dyDescent="0.2">
      <c r="A96" s="174" t="s">
        <v>52</v>
      </c>
      <c r="B96" s="410" t="s">
        <v>119</v>
      </c>
      <c r="C96" s="155" t="s">
        <v>35</v>
      </c>
      <c r="D96" s="18" t="s">
        <v>39</v>
      </c>
      <c r="E96" s="17">
        <v>89</v>
      </c>
      <c r="F96" s="20">
        <v>1</v>
      </c>
      <c r="G96" s="20" t="s">
        <v>14</v>
      </c>
      <c r="H96" s="26" t="s">
        <v>70</v>
      </c>
      <c r="I96" s="18">
        <v>129</v>
      </c>
      <c r="J96" s="239">
        <v>28.4</v>
      </c>
      <c r="K96" s="428">
        <v>31</v>
      </c>
      <c r="L96" s="428">
        <v>34</v>
      </c>
    </row>
    <row r="97" spans="1:13" x14ac:dyDescent="0.2">
      <c r="A97" s="174" t="s">
        <v>139</v>
      </c>
      <c r="B97" s="410" t="s">
        <v>119</v>
      </c>
      <c r="C97" s="155" t="s">
        <v>35</v>
      </c>
      <c r="D97" s="18" t="s">
        <v>39</v>
      </c>
      <c r="E97" s="17">
        <v>89</v>
      </c>
      <c r="F97" s="20">
        <v>1</v>
      </c>
      <c r="G97" s="17" t="s">
        <v>14</v>
      </c>
      <c r="H97" s="17" t="s">
        <v>70</v>
      </c>
      <c r="I97" s="18" t="s">
        <v>131</v>
      </c>
      <c r="J97" s="111">
        <f t="shared" ref="J97:L98" si="13">J98</f>
        <v>9.6999999999999993</v>
      </c>
      <c r="K97" s="111">
        <f t="shared" si="13"/>
        <v>10.9</v>
      </c>
      <c r="L97" s="111">
        <f t="shared" si="13"/>
        <v>11.8</v>
      </c>
    </row>
    <row r="98" spans="1:13" ht="24" x14ac:dyDescent="0.2">
      <c r="A98" s="174" t="s">
        <v>140</v>
      </c>
      <c r="B98" s="410" t="s">
        <v>119</v>
      </c>
      <c r="C98" s="155" t="s">
        <v>35</v>
      </c>
      <c r="D98" s="18" t="s">
        <v>39</v>
      </c>
      <c r="E98" s="17">
        <v>89</v>
      </c>
      <c r="F98" s="20">
        <v>1</v>
      </c>
      <c r="G98" s="17" t="s">
        <v>14</v>
      </c>
      <c r="H98" s="17" t="s">
        <v>70</v>
      </c>
      <c r="I98" s="18" t="s">
        <v>132</v>
      </c>
      <c r="J98" s="111">
        <f t="shared" si="13"/>
        <v>9.6999999999999993</v>
      </c>
      <c r="K98" s="111">
        <f t="shared" si="13"/>
        <v>10.9</v>
      </c>
      <c r="L98" s="111">
        <f t="shared" si="13"/>
        <v>11.8</v>
      </c>
    </row>
    <row r="99" spans="1:13" x14ac:dyDescent="0.2">
      <c r="A99" s="138" t="s">
        <v>120</v>
      </c>
      <c r="B99" s="410" t="s">
        <v>119</v>
      </c>
      <c r="C99" s="155" t="s">
        <v>35</v>
      </c>
      <c r="D99" s="18" t="s">
        <v>39</v>
      </c>
      <c r="E99" s="17">
        <v>89</v>
      </c>
      <c r="F99" s="20">
        <v>1</v>
      </c>
      <c r="G99" s="20" t="s">
        <v>14</v>
      </c>
      <c r="H99" s="17" t="s">
        <v>70</v>
      </c>
      <c r="I99" s="18">
        <v>244</v>
      </c>
      <c r="J99" s="239">
        <v>9.6999999999999993</v>
      </c>
      <c r="K99" s="429">
        <v>10.9</v>
      </c>
      <c r="L99" s="429">
        <v>11.8</v>
      </c>
    </row>
    <row r="100" spans="1:13" x14ac:dyDescent="0.2">
      <c r="A100" s="419" t="s">
        <v>99</v>
      </c>
      <c r="B100" s="410" t="s">
        <v>119</v>
      </c>
      <c r="C100" s="154" t="s">
        <v>39</v>
      </c>
      <c r="D100" s="94"/>
      <c r="E100" s="95"/>
      <c r="F100" s="94"/>
      <c r="G100" s="94"/>
      <c r="H100" s="95"/>
      <c r="I100" s="96"/>
      <c r="J100" s="304">
        <f>J101</f>
        <v>56.1</v>
      </c>
      <c r="K100" s="304">
        <f t="shared" ref="K100:L103" si="14">K101</f>
        <v>24</v>
      </c>
      <c r="L100" s="304">
        <f t="shared" si="14"/>
        <v>24</v>
      </c>
    </row>
    <row r="101" spans="1:13" ht="24" x14ac:dyDescent="0.2">
      <c r="A101" s="141" t="s">
        <v>160</v>
      </c>
      <c r="B101" s="410" t="s">
        <v>119</v>
      </c>
      <c r="C101" s="154" t="s">
        <v>39</v>
      </c>
      <c r="D101" s="94" t="s">
        <v>36</v>
      </c>
      <c r="E101" s="95"/>
      <c r="F101" s="94"/>
      <c r="G101" s="94"/>
      <c r="H101" s="95"/>
      <c r="I101" s="96"/>
      <c r="J101" s="112">
        <f>J102+J108</f>
        <v>56.1</v>
      </c>
      <c r="K101" s="112">
        <f>K102+K108</f>
        <v>24</v>
      </c>
      <c r="L101" s="112">
        <f>L102+L108</f>
        <v>24</v>
      </c>
    </row>
    <row r="102" spans="1:13" ht="24" x14ac:dyDescent="0.2">
      <c r="A102" s="139" t="s">
        <v>56</v>
      </c>
      <c r="B102" s="410" t="s">
        <v>119</v>
      </c>
      <c r="C102" s="154" t="s">
        <v>39</v>
      </c>
      <c r="D102" s="94" t="s">
        <v>36</v>
      </c>
      <c r="E102" s="95" t="s">
        <v>38</v>
      </c>
      <c r="F102" s="94" t="s">
        <v>37</v>
      </c>
      <c r="G102" s="94"/>
      <c r="H102" s="95"/>
      <c r="I102" s="96"/>
      <c r="J102" s="112">
        <f>J103</f>
        <v>24</v>
      </c>
      <c r="K102" s="112">
        <f t="shared" si="14"/>
        <v>24</v>
      </c>
      <c r="L102" s="112">
        <f t="shared" si="14"/>
        <v>24</v>
      </c>
    </row>
    <row r="103" spans="1:13" ht="24" x14ac:dyDescent="0.2">
      <c r="A103" s="139" t="s">
        <v>57</v>
      </c>
      <c r="B103" s="410" t="s">
        <v>119</v>
      </c>
      <c r="C103" s="154" t="s">
        <v>39</v>
      </c>
      <c r="D103" s="94" t="s">
        <v>36</v>
      </c>
      <c r="E103" s="95" t="s">
        <v>38</v>
      </c>
      <c r="F103" s="94" t="s">
        <v>37</v>
      </c>
      <c r="G103" s="94" t="s">
        <v>14</v>
      </c>
      <c r="H103" s="95"/>
      <c r="I103" s="96"/>
      <c r="J103" s="112">
        <f>J104</f>
        <v>24</v>
      </c>
      <c r="K103" s="112">
        <f t="shared" si="14"/>
        <v>24</v>
      </c>
      <c r="L103" s="112">
        <f t="shared" si="14"/>
        <v>24</v>
      </c>
    </row>
    <row r="104" spans="1:13" ht="36" x14ac:dyDescent="0.2">
      <c r="A104" s="141" t="s">
        <v>102</v>
      </c>
      <c r="B104" s="410" t="s">
        <v>119</v>
      </c>
      <c r="C104" s="154" t="s">
        <v>39</v>
      </c>
      <c r="D104" s="94" t="s">
        <v>36</v>
      </c>
      <c r="E104" s="95" t="s">
        <v>38</v>
      </c>
      <c r="F104" s="94" t="s">
        <v>37</v>
      </c>
      <c r="G104" s="94" t="s">
        <v>14</v>
      </c>
      <c r="H104" s="95" t="s">
        <v>103</v>
      </c>
      <c r="I104" s="96"/>
      <c r="J104" s="112">
        <f>J107</f>
        <v>24</v>
      </c>
      <c r="K104" s="112">
        <f>K107</f>
        <v>24</v>
      </c>
      <c r="L104" s="112">
        <f>L107</f>
        <v>24</v>
      </c>
    </row>
    <row r="105" spans="1:13" x14ac:dyDescent="0.2">
      <c r="A105" s="174" t="s">
        <v>139</v>
      </c>
      <c r="B105" s="410" t="s">
        <v>119</v>
      </c>
      <c r="C105" s="154" t="s">
        <v>39</v>
      </c>
      <c r="D105" s="94" t="s">
        <v>36</v>
      </c>
      <c r="E105" s="95" t="s">
        <v>38</v>
      </c>
      <c r="F105" s="94" t="s">
        <v>37</v>
      </c>
      <c r="G105" s="94" t="s">
        <v>14</v>
      </c>
      <c r="H105" s="95" t="s">
        <v>103</v>
      </c>
      <c r="I105" s="96" t="s">
        <v>131</v>
      </c>
      <c r="J105" s="112">
        <f t="shared" ref="J105:L106" si="15">J106</f>
        <v>24</v>
      </c>
      <c r="K105" s="112">
        <f t="shared" si="15"/>
        <v>24</v>
      </c>
      <c r="L105" s="112">
        <f t="shared" si="15"/>
        <v>24</v>
      </c>
    </row>
    <row r="106" spans="1:13" ht="24" x14ac:dyDescent="0.2">
      <c r="A106" s="174" t="s">
        <v>140</v>
      </c>
      <c r="B106" s="410" t="s">
        <v>119</v>
      </c>
      <c r="C106" s="154" t="s">
        <v>39</v>
      </c>
      <c r="D106" s="94" t="s">
        <v>36</v>
      </c>
      <c r="E106" s="95" t="s">
        <v>38</v>
      </c>
      <c r="F106" s="94" t="s">
        <v>37</v>
      </c>
      <c r="G106" s="94" t="s">
        <v>14</v>
      </c>
      <c r="H106" s="95" t="s">
        <v>103</v>
      </c>
      <c r="I106" s="96" t="s">
        <v>132</v>
      </c>
      <c r="J106" s="112">
        <f t="shared" si="15"/>
        <v>24</v>
      </c>
      <c r="K106" s="112">
        <f t="shared" si="15"/>
        <v>24</v>
      </c>
      <c r="L106" s="112">
        <f t="shared" si="15"/>
        <v>24</v>
      </c>
    </row>
    <row r="107" spans="1:13" x14ac:dyDescent="0.2">
      <c r="A107" s="138" t="s">
        <v>120</v>
      </c>
      <c r="B107" s="410" t="s">
        <v>119</v>
      </c>
      <c r="C107" s="154" t="s">
        <v>39</v>
      </c>
      <c r="D107" s="94" t="s">
        <v>36</v>
      </c>
      <c r="E107" s="95" t="s">
        <v>38</v>
      </c>
      <c r="F107" s="94" t="s">
        <v>37</v>
      </c>
      <c r="G107" s="94" t="s">
        <v>14</v>
      </c>
      <c r="H107" s="95" t="s">
        <v>103</v>
      </c>
      <c r="I107" s="96" t="s">
        <v>45</v>
      </c>
      <c r="J107" s="243">
        <v>24</v>
      </c>
      <c r="K107" s="430">
        <v>24</v>
      </c>
      <c r="L107" s="430">
        <v>24</v>
      </c>
    </row>
    <row r="108" spans="1:13" x14ac:dyDescent="0.2">
      <c r="A108" s="237" t="s">
        <v>127</v>
      </c>
      <c r="B108" s="420" t="s">
        <v>119</v>
      </c>
      <c r="C108" s="154" t="s">
        <v>39</v>
      </c>
      <c r="D108" s="94" t="s">
        <v>36</v>
      </c>
      <c r="E108" s="95" t="s">
        <v>38</v>
      </c>
      <c r="F108" s="94" t="s">
        <v>37</v>
      </c>
      <c r="G108" s="94" t="s">
        <v>14</v>
      </c>
      <c r="H108" s="95" t="s">
        <v>126</v>
      </c>
      <c r="I108" s="96"/>
      <c r="J108" s="305">
        <f>J111</f>
        <v>32.1</v>
      </c>
      <c r="K108" s="431">
        <f>K111</f>
        <v>0</v>
      </c>
      <c r="L108" s="431">
        <f>L111</f>
        <v>0</v>
      </c>
      <c r="M108" s="1" t="s">
        <v>122</v>
      </c>
    </row>
    <row r="109" spans="1:13" x14ac:dyDescent="0.2">
      <c r="A109" s="306" t="s">
        <v>139</v>
      </c>
      <c r="B109" s="420" t="s">
        <v>119</v>
      </c>
      <c r="C109" s="154" t="s">
        <v>39</v>
      </c>
      <c r="D109" s="94" t="s">
        <v>36</v>
      </c>
      <c r="E109" s="95" t="s">
        <v>38</v>
      </c>
      <c r="F109" s="94" t="s">
        <v>37</v>
      </c>
      <c r="G109" s="94" t="s">
        <v>14</v>
      </c>
      <c r="H109" s="95" t="s">
        <v>126</v>
      </c>
      <c r="I109" s="96" t="s">
        <v>131</v>
      </c>
      <c r="J109" s="305">
        <f t="shared" ref="J109:L110" si="16">J110</f>
        <v>32.1</v>
      </c>
      <c r="K109" s="305">
        <f t="shared" si="16"/>
        <v>0</v>
      </c>
      <c r="L109" s="305">
        <f t="shared" si="16"/>
        <v>0</v>
      </c>
      <c r="M109" s="1"/>
    </row>
    <row r="110" spans="1:13" ht="24" x14ac:dyDescent="0.2">
      <c r="A110" s="306" t="s">
        <v>140</v>
      </c>
      <c r="B110" s="420" t="s">
        <v>119</v>
      </c>
      <c r="C110" s="154" t="s">
        <v>39</v>
      </c>
      <c r="D110" s="94" t="s">
        <v>36</v>
      </c>
      <c r="E110" s="95" t="s">
        <v>38</v>
      </c>
      <c r="F110" s="94" t="s">
        <v>37</v>
      </c>
      <c r="G110" s="94" t="s">
        <v>14</v>
      </c>
      <c r="H110" s="95" t="s">
        <v>126</v>
      </c>
      <c r="I110" s="96" t="s">
        <v>132</v>
      </c>
      <c r="J110" s="305">
        <f t="shared" si="16"/>
        <v>32.1</v>
      </c>
      <c r="K110" s="305">
        <f t="shared" si="16"/>
        <v>0</v>
      </c>
      <c r="L110" s="305">
        <f t="shared" si="16"/>
        <v>0</v>
      </c>
      <c r="M110" s="1"/>
    </row>
    <row r="111" spans="1:13" x14ac:dyDescent="0.2">
      <c r="A111" s="238" t="s">
        <v>120</v>
      </c>
      <c r="B111" s="420" t="s">
        <v>119</v>
      </c>
      <c r="C111" s="154" t="s">
        <v>39</v>
      </c>
      <c r="D111" s="94" t="s">
        <v>36</v>
      </c>
      <c r="E111" s="95" t="s">
        <v>38</v>
      </c>
      <c r="F111" s="94" t="s">
        <v>37</v>
      </c>
      <c r="G111" s="94" t="s">
        <v>14</v>
      </c>
      <c r="H111" s="95" t="s">
        <v>126</v>
      </c>
      <c r="I111" s="96" t="s">
        <v>45</v>
      </c>
      <c r="J111" s="305">
        <v>32.1</v>
      </c>
      <c r="K111" s="431">
        <v>0</v>
      </c>
      <c r="L111" s="431">
        <v>0</v>
      </c>
    </row>
    <row r="112" spans="1:13" ht="13.5" thickBot="1" x14ac:dyDescent="0.25">
      <c r="A112" s="421" t="s">
        <v>32</v>
      </c>
      <c r="B112" s="420" t="s">
        <v>119</v>
      </c>
      <c r="C112" s="422" t="s">
        <v>33</v>
      </c>
      <c r="D112" s="307"/>
      <c r="E112" s="308"/>
      <c r="F112" s="309"/>
      <c r="G112" s="308"/>
      <c r="H112" s="310"/>
      <c r="I112" s="307"/>
      <c r="J112" s="311">
        <f>J113+J120</f>
        <v>2069</v>
      </c>
      <c r="K112" s="311">
        <f t="shared" ref="K112:L112" si="17">K113+K120</f>
        <v>1909</v>
      </c>
      <c r="L112" s="311">
        <f t="shared" si="17"/>
        <v>1909</v>
      </c>
    </row>
    <row r="113" spans="1:12" ht="13.5" thickTop="1" x14ac:dyDescent="0.2">
      <c r="A113" s="144" t="s">
        <v>19</v>
      </c>
      <c r="B113" s="410" t="s">
        <v>119</v>
      </c>
      <c r="C113" s="153" t="s">
        <v>33</v>
      </c>
      <c r="D113" s="15" t="s">
        <v>34</v>
      </c>
      <c r="E113" s="13"/>
      <c r="F113" s="14"/>
      <c r="G113" s="13"/>
      <c r="H113" s="19"/>
      <c r="I113" s="15"/>
      <c r="J113" s="117">
        <f>J114</f>
        <v>1909</v>
      </c>
      <c r="K113" s="117">
        <f t="shared" ref="J113:L115" si="18">K114</f>
        <v>1909</v>
      </c>
      <c r="L113" s="117">
        <f t="shared" si="18"/>
        <v>1909</v>
      </c>
    </row>
    <row r="114" spans="1:12" ht="24" x14ac:dyDescent="0.2">
      <c r="A114" s="139" t="s">
        <v>56</v>
      </c>
      <c r="B114" s="410" t="s">
        <v>119</v>
      </c>
      <c r="C114" s="153" t="s">
        <v>33</v>
      </c>
      <c r="D114" s="15" t="s">
        <v>34</v>
      </c>
      <c r="E114" s="13" t="s">
        <v>38</v>
      </c>
      <c r="F114" s="14"/>
      <c r="G114" s="13"/>
      <c r="H114" s="24"/>
      <c r="I114" s="15"/>
      <c r="J114" s="108">
        <f t="shared" si="18"/>
        <v>1909</v>
      </c>
      <c r="K114" s="108">
        <f t="shared" si="18"/>
        <v>1909</v>
      </c>
      <c r="L114" s="108">
        <f t="shared" si="18"/>
        <v>1909</v>
      </c>
    </row>
    <row r="115" spans="1:12" ht="24" x14ac:dyDescent="0.2">
      <c r="A115" s="139" t="s">
        <v>57</v>
      </c>
      <c r="B115" s="410" t="s">
        <v>119</v>
      </c>
      <c r="C115" s="153" t="s">
        <v>33</v>
      </c>
      <c r="D115" s="15" t="s">
        <v>34</v>
      </c>
      <c r="E115" s="13" t="s">
        <v>38</v>
      </c>
      <c r="F115" s="14" t="s">
        <v>37</v>
      </c>
      <c r="G115" s="13"/>
      <c r="H115" s="24"/>
      <c r="I115" s="15"/>
      <c r="J115" s="108">
        <f t="shared" si="18"/>
        <v>1909</v>
      </c>
      <c r="K115" s="108">
        <f t="shared" si="18"/>
        <v>1909</v>
      </c>
      <c r="L115" s="108">
        <f t="shared" si="18"/>
        <v>1909</v>
      </c>
    </row>
    <row r="116" spans="1:12" ht="108" x14ac:dyDescent="0.2">
      <c r="A116" s="145" t="s">
        <v>89</v>
      </c>
      <c r="B116" s="410" t="s">
        <v>119</v>
      </c>
      <c r="C116" s="153" t="s">
        <v>33</v>
      </c>
      <c r="D116" s="15" t="s">
        <v>34</v>
      </c>
      <c r="E116" s="13" t="s">
        <v>38</v>
      </c>
      <c r="F116" s="14" t="s">
        <v>37</v>
      </c>
      <c r="G116" s="13" t="s">
        <v>14</v>
      </c>
      <c r="H116" s="19" t="s">
        <v>61</v>
      </c>
      <c r="I116" s="18"/>
      <c r="J116" s="109">
        <f>J119</f>
        <v>1909</v>
      </c>
      <c r="K116" s="109">
        <f>K119</f>
        <v>1909</v>
      </c>
      <c r="L116" s="109">
        <f>L119</f>
        <v>1909</v>
      </c>
    </row>
    <row r="117" spans="1:12" x14ac:dyDescent="0.2">
      <c r="A117" s="174" t="s">
        <v>139</v>
      </c>
      <c r="B117" s="410" t="s">
        <v>119</v>
      </c>
      <c r="C117" s="153" t="s">
        <v>33</v>
      </c>
      <c r="D117" s="15" t="s">
        <v>34</v>
      </c>
      <c r="E117" s="13" t="s">
        <v>38</v>
      </c>
      <c r="F117" s="14" t="s">
        <v>37</v>
      </c>
      <c r="G117" s="13" t="s">
        <v>14</v>
      </c>
      <c r="H117" s="19" t="s">
        <v>61</v>
      </c>
      <c r="I117" s="18" t="s">
        <v>131</v>
      </c>
      <c r="J117" s="109">
        <f t="shared" ref="J117:L118" si="19">J118</f>
        <v>1909</v>
      </c>
      <c r="K117" s="109">
        <f t="shared" si="19"/>
        <v>1909</v>
      </c>
      <c r="L117" s="109">
        <f t="shared" si="19"/>
        <v>1909</v>
      </c>
    </row>
    <row r="118" spans="1:12" ht="24" x14ac:dyDescent="0.2">
      <c r="A118" s="174" t="s">
        <v>140</v>
      </c>
      <c r="B118" s="410" t="s">
        <v>119</v>
      </c>
      <c r="C118" s="153" t="s">
        <v>33</v>
      </c>
      <c r="D118" s="15" t="s">
        <v>34</v>
      </c>
      <c r="E118" s="13" t="s">
        <v>38</v>
      </c>
      <c r="F118" s="14" t="s">
        <v>37</v>
      </c>
      <c r="G118" s="13" t="s">
        <v>14</v>
      </c>
      <c r="H118" s="19" t="s">
        <v>61</v>
      </c>
      <c r="I118" s="18" t="s">
        <v>132</v>
      </c>
      <c r="J118" s="109">
        <f t="shared" si="19"/>
        <v>1909</v>
      </c>
      <c r="K118" s="109">
        <f t="shared" si="19"/>
        <v>1909</v>
      </c>
      <c r="L118" s="109">
        <f t="shared" si="19"/>
        <v>1909</v>
      </c>
    </row>
    <row r="119" spans="1:12" x14ac:dyDescent="0.2">
      <c r="A119" s="138" t="s">
        <v>120</v>
      </c>
      <c r="B119" s="410" t="s">
        <v>119</v>
      </c>
      <c r="C119" s="153" t="s">
        <v>33</v>
      </c>
      <c r="D119" s="15" t="s">
        <v>34</v>
      </c>
      <c r="E119" s="13" t="s">
        <v>38</v>
      </c>
      <c r="F119" s="14" t="s">
        <v>37</v>
      </c>
      <c r="G119" s="14" t="s">
        <v>14</v>
      </c>
      <c r="H119" s="19" t="s">
        <v>61</v>
      </c>
      <c r="I119" s="18" t="s">
        <v>45</v>
      </c>
      <c r="J119" s="354">
        <v>1909</v>
      </c>
      <c r="K119" s="432">
        <v>1909</v>
      </c>
      <c r="L119" s="432">
        <v>1909</v>
      </c>
    </row>
    <row r="120" spans="1:12" x14ac:dyDescent="0.2">
      <c r="A120" s="353" t="s">
        <v>340</v>
      </c>
      <c r="B120" s="410" t="s">
        <v>119</v>
      </c>
      <c r="C120" s="153" t="s">
        <v>33</v>
      </c>
      <c r="D120" s="15" t="s">
        <v>165</v>
      </c>
      <c r="E120" s="13"/>
      <c r="F120" s="14"/>
      <c r="G120" s="14"/>
      <c r="H120" s="19"/>
      <c r="I120" s="18"/>
      <c r="J120" s="354">
        <f t="shared" ref="J120:J126" si="20">J121</f>
        <v>160</v>
      </c>
      <c r="K120" s="354">
        <f t="shared" ref="K120:L126" si="21">K121</f>
        <v>0</v>
      </c>
      <c r="L120" s="354">
        <f t="shared" si="21"/>
        <v>0</v>
      </c>
    </row>
    <row r="121" spans="1:12" ht="24" x14ac:dyDescent="0.2">
      <c r="A121" s="139" t="s">
        <v>56</v>
      </c>
      <c r="B121" s="410" t="s">
        <v>119</v>
      </c>
      <c r="C121" s="153" t="s">
        <v>33</v>
      </c>
      <c r="D121" s="15" t="s">
        <v>165</v>
      </c>
      <c r="E121" s="13" t="s">
        <v>38</v>
      </c>
      <c r="F121" s="14"/>
      <c r="G121" s="14"/>
      <c r="H121" s="19"/>
      <c r="I121" s="18"/>
      <c r="J121" s="354">
        <f t="shared" si="20"/>
        <v>160</v>
      </c>
      <c r="K121" s="354">
        <f t="shared" si="21"/>
        <v>0</v>
      </c>
      <c r="L121" s="354">
        <f t="shared" si="21"/>
        <v>0</v>
      </c>
    </row>
    <row r="122" spans="1:12" ht="24" x14ac:dyDescent="0.2">
      <c r="A122" s="139" t="s">
        <v>57</v>
      </c>
      <c r="B122" s="410" t="s">
        <v>119</v>
      </c>
      <c r="C122" s="153" t="s">
        <v>33</v>
      </c>
      <c r="D122" s="15" t="s">
        <v>165</v>
      </c>
      <c r="E122" s="13" t="s">
        <v>38</v>
      </c>
      <c r="F122" s="14" t="s">
        <v>37</v>
      </c>
      <c r="G122" s="14"/>
      <c r="H122" s="19"/>
      <c r="I122" s="18"/>
      <c r="J122" s="354">
        <f t="shared" si="20"/>
        <v>160</v>
      </c>
      <c r="K122" s="354">
        <f t="shared" si="21"/>
        <v>0</v>
      </c>
      <c r="L122" s="354">
        <f t="shared" si="21"/>
        <v>0</v>
      </c>
    </row>
    <row r="123" spans="1:12" ht="24" x14ac:dyDescent="0.2">
      <c r="A123" s="139" t="s">
        <v>57</v>
      </c>
      <c r="B123" s="410" t="s">
        <v>119</v>
      </c>
      <c r="C123" s="153" t="s">
        <v>33</v>
      </c>
      <c r="D123" s="15" t="s">
        <v>165</v>
      </c>
      <c r="E123" s="13" t="s">
        <v>38</v>
      </c>
      <c r="F123" s="14" t="s">
        <v>37</v>
      </c>
      <c r="G123" s="14" t="s">
        <v>14</v>
      </c>
      <c r="H123" s="19"/>
      <c r="I123" s="18"/>
      <c r="J123" s="354">
        <f t="shared" si="20"/>
        <v>160</v>
      </c>
      <c r="K123" s="354">
        <f t="shared" si="21"/>
        <v>0</v>
      </c>
      <c r="L123" s="354">
        <f t="shared" si="21"/>
        <v>0</v>
      </c>
    </row>
    <row r="124" spans="1:12" ht="48" x14ac:dyDescent="0.2">
      <c r="A124" s="352" t="s">
        <v>339</v>
      </c>
      <c r="B124" s="410" t="s">
        <v>119</v>
      </c>
      <c r="C124" s="153" t="s">
        <v>33</v>
      </c>
      <c r="D124" s="15" t="s">
        <v>165</v>
      </c>
      <c r="E124" s="13" t="s">
        <v>38</v>
      </c>
      <c r="F124" s="14" t="s">
        <v>37</v>
      </c>
      <c r="G124" s="14" t="s">
        <v>14</v>
      </c>
      <c r="H124" s="19" t="s">
        <v>338</v>
      </c>
      <c r="I124" s="18"/>
      <c r="J124" s="354">
        <f t="shared" si="20"/>
        <v>160</v>
      </c>
      <c r="K124" s="354">
        <f t="shared" si="21"/>
        <v>0</v>
      </c>
      <c r="L124" s="354">
        <f t="shared" si="21"/>
        <v>0</v>
      </c>
    </row>
    <row r="125" spans="1:12" x14ac:dyDescent="0.2">
      <c r="A125" s="174" t="s">
        <v>139</v>
      </c>
      <c r="B125" s="410" t="s">
        <v>119</v>
      </c>
      <c r="C125" s="153" t="s">
        <v>33</v>
      </c>
      <c r="D125" s="15" t="s">
        <v>165</v>
      </c>
      <c r="E125" s="13" t="s">
        <v>38</v>
      </c>
      <c r="F125" s="14" t="s">
        <v>37</v>
      </c>
      <c r="G125" s="14" t="s">
        <v>14</v>
      </c>
      <c r="H125" s="19" t="s">
        <v>338</v>
      </c>
      <c r="I125" s="18" t="s">
        <v>131</v>
      </c>
      <c r="J125" s="354">
        <f t="shared" si="20"/>
        <v>160</v>
      </c>
      <c r="K125" s="354">
        <f t="shared" si="21"/>
        <v>0</v>
      </c>
      <c r="L125" s="354">
        <f t="shared" si="21"/>
        <v>0</v>
      </c>
    </row>
    <row r="126" spans="1:12" ht="24" x14ac:dyDescent="0.2">
      <c r="A126" s="174" t="s">
        <v>140</v>
      </c>
      <c r="B126" s="410" t="s">
        <v>119</v>
      </c>
      <c r="C126" s="153" t="s">
        <v>33</v>
      </c>
      <c r="D126" s="15" t="s">
        <v>165</v>
      </c>
      <c r="E126" s="13" t="s">
        <v>38</v>
      </c>
      <c r="F126" s="14" t="s">
        <v>37</v>
      </c>
      <c r="G126" s="14" t="s">
        <v>14</v>
      </c>
      <c r="H126" s="19" t="s">
        <v>338</v>
      </c>
      <c r="I126" s="18" t="s">
        <v>132</v>
      </c>
      <c r="J126" s="354">
        <f t="shared" si="20"/>
        <v>160</v>
      </c>
      <c r="K126" s="354">
        <f t="shared" si="21"/>
        <v>0</v>
      </c>
      <c r="L126" s="354">
        <f t="shared" si="21"/>
        <v>0</v>
      </c>
    </row>
    <row r="127" spans="1:12" x14ac:dyDescent="0.2">
      <c r="A127" s="138" t="s">
        <v>120</v>
      </c>
      <c r="B127" s="410" t="s">
        <v>119</v>
      </c>
      <c r="C127" s="153" t="s">
        <v>33</v>
      </c>
      <c r="D127" s="15" t="s">
        <v>165</v>
      </c>
      <c r="E127" s="13" t="s">
        <v>38</v>
      </c>
      <c r="F127" s="14" t="s">
        <v>37</v>
      </c>
      <c r="G127" s="14" t="s">
        <v>14</v>
      </c>
      <c r="H127" s="19" t="s">
        <v>338</v>
      </c>
      <c r="I127" s="18" t="s">
        <v>45</v>
      </c>
      <c r="J127" s="354">
        <v>160</v>
      </c>
      <c r="K127" s="433">
        <v>0</v>
      </c>
      <c r="L127" s="433">
        <v>0</v>
      </c>
    </row>
    <row r="128" spans="1:12" ht="14.25" customHeight="1" x14ac:dyDescent="0.2">
      <c r="A128" s="249" t="s">
        <v>21</v>
      </c>
      <c r="B128" s="410" t="s">
        <v>119</v>
      </c>
      <c r="C128" s="423" t="s">
        <v>25</v>
      </c>
      <c r="D128" s="20"/>
      <c r="E128" s="20"/>
      <c r="F128" s="19"/>
      <c r="G128" s="18"/>
      <c r="H128" s="19"/>
      <c r="I128" s="18"/>
      <c r="J128" s="312">
        <f>J129+J141</f>
        <v>1236.7</v>
      </c>
      <c r="K128" s="312">
        <v>332.3</v>
      </c>
      <c r="L128" s="312">
        <v>330</v>
      </c>
    </row>
    <row r="129" spans="1:12" ht="14.25" customHeight="1" x14ac:dyDescent="0.2">
      <c r="A129" s="249" t="s">
        <v>153</v>
      </c>
      <c r="B129" s="410" t="s">
        <v>119</v>
      </c>
      <c r="C129" s="423" t="s">
        <v>25</v>
      </c>
      <c r="D129" s="20" t="s">
        <v>35</v>
      </c>
      <c r="E129" s="20"/>
      <c r="F129" s="19"/>
      <c r="G129" s="18"/>
      <c r="H129" s="19"/>
      <c r="I129" s="18"/>
      <c r="J129" s="248">
        <f>J135+J130</f>
        <v>74.2</v>
      </c>
      <c r="K129" s="344">
        <f>K130+K135</f>
        <v>224.3</v>
      </c>
      <c r="L129" s="344">
        <f>L130+L135</f>
        <v>224.3</v>
      </c>
    </row>
    <row r="130" spans="1:12" ht="39" customHeight="1" x14ac:dyDescent="0.2">
      <c r="A130" s="249" t="s">
        <v>170</v>
      </c>
      <c r="B130" s="410" t="s">
        <v>119</v>
      </c>
      <c r="C130" s="423" t="s">
        <v>25</v>
      </c>
      <c r="D130" s="20" t="s">
        <v>35</v>
      </c>
      <c r="E130" s="20" t="s">
        <v>165</v>
      </c>
      <c r="F130" s="19"/>
      <c r="G130" s="18"/>
      <c r="H130" s="19"/>
      <c r="I130" s="18"/>
      <c r="J130" s="248">
        <f t="shared" ref="J130:L133" si="22">J131</f>
        <v>50.2</v>
      </c>
      <c r="K130" s="344">
        <f t="shared" si="22"/>
        <v>200.3</v>
      </c>
      <c r="L130" s="344">
        <f t="shared" si="22"/>
        <v>200.3</v>
      </c>
    </row>
    <row r="131" spans="1:12" ht="28.5" customHeight="1" x14ac:dyDescent="0.2">
      <c r="A131" s="249" t="s">
        <v>169</v>
      </c>
      <c r="B131" s="410" t="s">
        <v>119</v>
      </c>
      <c r="C131" s="423" t="s">
        <v>25</v>
      </c>
      <c r="D131" s="20" t="s">
        <v>35</v>
      </c>
      <c r="E131" s="20" t="s">
        <v>165</v>
      </c>
      <c r="F131" s="19" t="s">
        <v>166</v>
      </c>
      <c r="G131" s="18" t="s">
        <v>33</v>
      </c>
      <c r="H131" s="19"/>
      <c r="I131" s="18"/>
      <c r="J131" s="248">
        <f t="shared" si="22"/>
        <v>50.2</v>
      </c>
      <c r="K131" s="344">
        <f t="shared" si="22"/>
        <v>200.3</v>
      </c>
      <c r="L131" s="344">
        <f t="shared" si="22"/>
        <v>200.3</v>
      </c>
    </row>
    <row r="132" spans="1:12" ht="23.25" customHeight="1" x14ac:dyDescent="0.2">
      <c r="A132" s="249" t="s">
        <v>168</v>
      </c>
      <c r="B132" s="410" t="s">
        <v>119</v>
      </c>
      <c r="C132" s="423" t="s">
        <v>25</v>
      </c>
      <c r="D132" s="20" t="s">
        <v>35</v>
      </c>
      <c r="E132" s="20" t="s">
        <v>165</v>
      </c>
      <c r="F132" s="19" t="s">
        <v>166</v>
      </c>
      <c r="G132" s="18" t="s">
        <v>33</v>
      </c>
      <c r="H132" s="19" t="s">
        <v>167</v>
      </c>
      <c r="I132" s="18"/>
      <c r="J132" s="248">
        <f t="shared" si="22"/>
        <v>50.2</v>
      </c>
      <c r="K132" s="344">
        <f t="shared" si="22"/>
        <v>200.3</v>
      </c>
      <c r="L132" s="344">
        <f t="shared" si="22"/>
        <v>200.3</v>
      </c>
    </row>
    <row r="133" spans="1:12" ht="23.25" customHeight="1" x14ac:dyDescent="0.2">
      <c r="A133" s="174" t="s">
        <v>140</v>
      </c>
      <c r="B133" s="410" t="s">
        <v>119</v>
      </c>
      <c r="C133" s="423" t="s">
        <v>25</v>
      </c>
      <c r="D133" s="20" t="s">
        <v>35</v>
      </c>
      <c r="E133" s="20" t="s">
        <v>165</v>
      </c>
      <c r="F133" s="19" t="s">
        <v>166</v>
      </c>
      <c r="G133" s="18" t="s">
        <v>33</v>
      </c>
      <c r="H133" s="19" t="s">
        <v>167</v>
      </c>
      <c r="I133" s="18" t="s">
        <v>132</v>
      </c>
      <c r="J133" s="248">
        <f t="shared" si="22"/>
        <v>50.2</v>
      </c>
      <c r="K133" s="344">
        <f t="shared" si="22"/>
        <v>200.3</v>
      </c>
      <c r="L133" s="344">
        <f t="shared" si="22"/>
        <v>200.3</v>
      </c>
    </row>
    <row r="134" spans="1:12" ht="14.25" customHeight="1" x14ac:dyDescent="0.2">
      <c r="A134" s="138" t="s">
        <v>120</v>
      </c>
      <c r="B134" s="410" t="s">
        <v>119</v>
      </c>
      <c r="C134" s="423" t="s">
        <v>25</v>
      </c>
      <c r="D134" s="20" t="s">
        <v>35</v>
      </c>
      <c r="E134" s="20" t="s">
        <v>165</v>
      </c>
      <c r="F134" s="19" t="s">
        <v>166</v>
      </c>
      <c r="G134" s="18" t="s">
        <v>33</v>
      </c>
      <c r="H134" s="19" t="s">
        <v>167</v>
      </c>
      <c r="I134" s="18" t="s">
        <v>45</v>
      </c>
      <c r="J134" s="248">
        <v>50.2</v>
      </c>
      <c r="K134" s="344">
        <v>200.3</v>
      </c>
      <c r="L134" s="344">
        <v>200.3</v>
      </c>
    </row>
    <row r="135" spans="1:12" ht="14.25" customHeight="1" x14ac:dyDescent="0.2">
      <c r="A135" s="139" t="s">
        <v>56</v>
      </c>
      <c r="B135" s="410" t="s">
        <v>119</v>
      </c>
      <c r="C135" s="156" t="s">
        <v>25</v>
      </c>
      <c r="D135" s="88" t="s">
        <v>35</v>
      </c>
      <c r="E135" s="88" t="s">
        <v>38</v>
      </c>
      <c r="F135" s="88" t="s">
        <v>37</v>
      </c>
      <c r="G135" s="88"/>
      <c r="H135" s="88"/>
      <c r="I135" s="88"/>
      <c r="J135" s="93">
        <f t="shared" ref="J135:L136" si="23">J136</f>
        <v>24</v>
      </c>
      <c r="K135" s="345">
        <f t="shared" si="23"/>
        <v>24</v>
      </c>
      <c r="L135" s="345">
        <f t="shared" si="23"/>
        <v>24</v>
      </c>
    </row>
    <row r="136" spans="1:12" ht="34.5" customHeight="1" x14ac:dyDescent="0.2">
      <c r="A136" s="139" t="s">
        <v>57</v>
      </c>
      <c r="B136" s="410" t="s">
        <v>119</v>
      </c>
      <c r="C136" s="156" t="s">
        <v>25</v>
      </c>
      <c r="D136" s="88" t="s">
        <v>35</v>
      </c>
      <c r="E136" s="88" t="s">
        <v>38</v>
      </c>
      <c r="F136" s="88" t="s">
        <v>37</v>
      </c>
      <c r="G136" s="88" t="s">
        <v>14</v>
      </c>
      <c r="H136" s="88"/>
      <c r="I136" s="88"/>
      <c r="J136" s="93">
        <f t="shared" si="23"/>
        <v>24</v>
      </c>
      <c r="K136" s="345">
        <f t="shared" si="23"/>
        <v>24</v>
      </c>
      <c r="L136" s="345">
        <f t="shared" si="23"/>
        <v>24</v>
      </c>
    </row>
    <row r="137" spans="1:12" ht="42.75" customHeight="1" x14ac:dyDescent="0.2">
      <c r="A137" s="146" t="s">
        <v>97</v>
      </c>
      <c r="B137" s="410" t="s">
        <v>119</v>
      </c>
      <c r="C137" s="156" t="s">
        <v>25</v>
      </c>
      <c r="D137" s="88" t="s">
        <v>35</v>
      </c>
      <c r="E137" s="88" t="s">
        <v>38</v>
      </c>
      <c r="F137" s="88" t="s">
        <v>37</v>
      </c>
      <c r="G137" s="88" t="s">
        <v>14</v>
      </c>
      <c r="H137" s="88" t="s">
        <v>98</v>
      </c>
      <c r="I137" s="88"/>
      <c r="J137" s="93">
        <f>J140</f>
        <v>24</v>
      </c>
      <c r="K137" s="345">
        <f>K140</f>
        <v>24</v>
      </c>
      <c r="L137" s="345">
        <f>L140</f>
        <v>24</v>
      </c>
    </row>
    <row r="138" spans="1:12" ht="42.75" customHeight="1" x14ac:dyDescent="0.2">
      <c r="A138" s="174" t="s">
        <v>139</v>
      </c>
      <c r="B138" s="410" t="s">
        <v>119</v>
      </c>
      <c r="C138" s="156" t="s">
        <v>25</v>
      </c>
      <c r="D138" s="88" t="s">
        <v>35</v>
      </c>
      <c r="E138" s="88" t="s">
        <v>38</v>
      </c>
      <c r="F138" s="88" t="s">
        <v>37</v>
      </c>
      <c r="G138" s="88" t="s">
        <v>14</v>
      </c>
      <c r="H138" s="88" t="s">
        <v>98</v>
      </c>
      <c r="I138" s="88" t="s">
        <v>131</v>
      </c>
      <c r="J138" s="93">
        <f t="shared" ref="J138:L139" si="24">J139</f>
        <v>24</v>
      </c>
      <c r="K138" s="345">
        <f t="shared" si="24"/>
        <v>24</v>
      </c>
      <c r="L138" s="345">
        <f t="shared" si="24"/>
        <v>24</v>
      </c>
    </row>
    <row r="139" spans="1:12" ht="42.75" customHeight="1" x14ac:dyDescent="0.2">
      <c r="A139" s="174" t="s">
        <v>140</v>
      </c>
      <c r="B139" s="410" t="s">
        <v>119</v>
      </c>
      <c r="C139" s="156" t="s">
        <v>25</v>
      </c>
      <c r="D139" s="88" t="s">
        <v>35</v>
      </c>
      <c r="E139" s="88" t="s">
        <v>38</v>
      </c>
      <c r="F139" s="88" t="s">
        <v>37</v>
      </c>
      <c r="G139" s="88" t="s">
        <v>14</v>
      </c>
      <c r="H139" s="88" t="s">
        <v>98</v>
      </c>
      <c r="I139" s="88" t="s">
        <v>132</v>
      </c>
      <c r="J139" s="93">
        <f t="shared" si="24"/>
        <v>24</v>
      </c>
      <c r="K139" s="345">
        <f t="shared" si="24"/>
        <v>24</v>
      </c>
      <c r="L139" s="345">
        <f t="shared" si="24"/>
        <v>24</v>
      </c>
    </row>
    <row r="140" spans="1:12" ht="15" customHeight="1" x14ac:dyDescent="0.2">
      <c r="A140" s="138" t="s">
        <v>120</v>
      </c>
      <c r="B140" s="410" t="s">
        <v>119</v>
      </c>
      <c r="C140" s="156" t="s">
        <v>25</v>
      </c>
      <c r="D140" s="88" t="s">
        <v>35</v>
      </c>
      <c r="E140" s="88" t="s">
        <v>38</v>
      </c>
      <c r="F140" s="88" t="s">
        <v>37</v>
      </c>
      <c r="G140" s="88" t="s">
        <v>14</v>
      </c>
      <c r="H140" s="88" t="s">
        <v>98</v>
      </c>
      <c r="I140" s="88" t="s">
        <v>45</v>
      </c>
      <c r="J140" s="245">
        <v>24</v>
      </c>
      <c r="K140" s="346">
        <v>24</v>
      </c>
      <c r="L140" s="346">
        <v>24</v>
      </c>
    </row>
    <row r="141" spans="1:12" ht="20.25" customHeight="1" x14ac:dyDescent="0.2">
      <c r="A141" s="147" t="s">
        <v>12</v>
      </c>
      <c r="B141" s="410" t="s">
        <v>119</v>
      </c>
      <c r="C141" s="157" t="s">
        <v>25</v>
      </c>
      <c r="D141" s="89" t="s">
        <v>39</v>
      </c>
      <c r="E141" s="90"/>
      <c r="F141" s="91"/>
      <c r="G141" s="92"/>
      <c r="H141" s="165"/>
      <c r="I141" s="166"/>
      <c r="J141" s="125">
        <f>+J142</f>
        <v>1162.5</v>
      </c>
      <c r="K141" s="125">
        <f t="shared" ref="K141:L141" si="25">+K142</f>
        <v>108</v>
      </c>
      <c r="L141" s="125">
        <f t="shared" si="25"/>
        <v>105.69999999999999</v>
      </c>
    </row>
    <row r="142" spans="1:12" ht="26.25" customHeight="1" x14ac:dyDescent="0.2">
      <c r="A142" s="138" t="s">
        <v>56</v>
      </c>
      <c r="B142" s="410" t="s">
        <v>119</v>
      </c>
      <c r="C142" s="158" t="s">
        <v>25</v>
      </c>
      <c r="D142" s="43" t="s">
        <v>39</v>
      </c>
      <c r="E142" s="42">
        <v>89</v>
      </c>
      <c r="F142" s="42"/>
      <c r="G142" s="44"/>
      <c r="H142" s="44"/>
      <c r="I142" s="69"/>
      <c r="J142" s="33">
        <f>J143</f>
        <v>1162.5</v>
      </c>
      <c r="K142" s="33">
        <f>K143</f>
        <v>108</v>
      </c>
      <c r="L142" s="33">
        <f>L143</f>
        <v>105.69999999999999</v>
      </c>
    </row>
    <row r="143" spans="1:12" ht="27" customHeight="1" x14ac:dyDescent="0.2">
      <c r="A143" s="138" t="s">
        <v>57</v>
      </c>
      <c r="B143" s="410" t="s">
        <v>119</v>
      </c>
      <c r="C143" s="159" t="s">
        <v>25</v>
      </c>
      <c r="D143" s="45" t="s">
        <v>39</v>
      </c>
      <c r="E143" s="45">
        <v>89</v>
      </c>
      <c r="F143" s="45">
        <v>1</v>
      </c>
      <c r="G143" s="45"/>
      <c r="H143" s="44"/>
      <c r="I143" s="69"/>
      <c r="J143" s="331">
        <f>J144+J148+J152+J156+J160</f>
        <v>1162.5</v>
      </c>
      <c r="K143" s="33">
        <f>K144+K148+K152+K156</f>
        <v>108</v>
      </c>
      <c r="L143" s="33">
        <f>L144+L148+L152+L156</f>
        <v>105.69999999999999</v>
      </c>
    </row>
    <row r="144" spans="1:12" ht="36.75" customHeight="1" x14ac:dyDescent="0.2">
      <c r="A144" s="145" t="s">
        <v>90</v>
      </c>
      <c r="B144" s="410" t="s">
        <v>119</v>
      </c>
      <c r="C144" s="160" t="s">
        <v>25</v>
      </c>
      <c r="D144" s="46" t="s">
        <v>39</v>
      </c>
      <c r="E144" s="47" t="s">
        <v>38</v>
      </c>
      <c r="F144" s="47" t="s">
        <v>37</v>
      </c>
      <c r="G144" s="46" t="s">
        <v>14</v>
      </c>
      <c r="H144" s="46" t="s">
        <v>62</v>
      </c>
      <c r="I144" s="69"/>
      <c r="J144" s="33">
        <f>J145</f>
        <v>51</v>
      </c>
      <c r="K144" s="33">
        <f>K145</f>
        <v>51</v>
      </c>
      <c r="L144" s="33">
        <f>L145</f>
        <v>51</v>
      </c>
    </row>
    <row r="145" spans="1:13" ht="36.75" customHeight="1" x14ac:dyDescent="0.2">
      <c r="A145" s="174" t="s">
        <v>139</v>
      </c>
      <c r="B145" s="410" t="s">
        <v>119</v>
      </c>
      <c r="C145" s="160" t="s">
        <v>25</v>
      </c>
      <c r="D145" s="46" t="s">
        <v>39</v>
      </c>
      <c r="E145" s="47" t="s">
        <v>38</v>
      </c>
      <c r="F145" s="47" t="s">
        <v>37</v>
      </c>
      <c r="G145" s="46" t="s">
        <v>14</v>
      </c>
      <c r="H145" s="46" t="s">
        <v>62</v>
      </c>
      <c r="I145" s="69" t="s">
        <v>131</v>
      </c>
      <c r="J145" s="33">
        <f t="shared" ref="J145:L146" si="26">J146</f>
        <v>51</v>
      </c>
      <c r="K145" s="33">
        <f t="shared" si="26"/>
        <v>51</v>
      </c>
      <c r="L145" s="33">
        <f t="shared" si="26"/>
        <v>51</v>
      </c>
    </row>
    <row r="146" spans="1:13" ht="36.75" customHeight="1" x14ac:dyDescent="0.2">
      <c r="A146" s="174" t="s">
        <v>140</v>
      </c>
      <c r="B146" s="410" t="s">
        <v>119</v>
      </c>
      <c r="C146" s="160" t="s">
        <v>25</v>
      </c>
      <c r="D146" s="46" t="s">
        <v>39</v>
      </c>
      <c r="E146" s="47" t="s">
        <v>38</v>
      </c>
      <c r="F146" s="47" t="s">
        <v>37</v>
      </c>
      <c r="G146" s="46" t="s">
        <v>14</v>
      </c>
      <c r="H146" s="46" t="s">
        <v>62</v>
      </c>
      <c r="I146" s="69" t="s">
        <v>132</v>
      </c>
      <c r="J146" s="33">
        <f t="shared" si="26"/>
        <v>51</v>
      </c>
      <c r="K146" s="33">
        <f t="shared" si="26"/>
        <v>51</v>
      </c>
      <c r="L146" s="33">
        <f t="shared" si="26"/>
        <v>51</v>
      </c>
    </row>
    <row r="147" spans="1:13" ht="27.75" customHeight="1" x14ac:dyDescent="0.2">
      <c r="A147" s="138" t="s">
        <v>120</v>
      </c>
      <c r="B147" s="410" t="s">
        <v>119</v>
      </c>
      <c r="C147" s="160" t="s">
        <v>25</v>
      </c>
      <c r="D147" s="46" t="s">
        <v>39</v>
      </c>
      <c r="E147" s="47" t="s">
        <v>38</v>
      </c>
      <c r="F147" s="47" t="s">
        <v>37</v>
      </c>
      <c r="G147" s="46" t="s">
        <v>14</v>
      </c>
      <c r="H147" s="46" t="s">
        <v>62</v>
      </c>
      <c r="I147" s="69" t="s">
        <v>45</v>
      </c>
      <c r="J147" s="241">
        <v>51</v>
      </c>
      <c r="K147" s="241">
        <v>51</v>
      </c>
      <c r="L147" s="241">
        <v>51</v>
      </c>
    </row>
    <row r="148" spans="1:13" ht="27.75" customHeight="1" x14ac:dyDescent="0.2">
      <c r="A148" s="140" t="s">
        <v>74</v>
      </c>
      <c r="B148" s="410" t="s">
        <v>119</v>
      </c>
      <c r="C148" s="160" t="s">
        <v>25</v>
      </c>
      <c r="D148" s="46" t="s">
        <v>39</v>
      </c>
      <c r="E148" s="47" t="s">
        <v>38</v>
      </c>
      <c r="F148" s="47" t="s">
        <v>37</v>
      </c>
      <c r="G148" s="46" t="s">
        <v>14</v>
      </c>
      <c r="H148" s="46" t="s">
        <v>76</v>
      </c>
      <c r="I148" s="69"/>
      <c r="J148" s="33">
        <f>J149</f>
        <v>0</v>
      </c>
      <c r="K148" s="33">
        <f t="shared" ref="K148:L150" si="27">K149</f>
        <v>0</v>
      </c>
      <c r="L148" s="33">
        <f t="shared" si="27"/>
        <v>0</v>
      </c>
    </row>
    <row r="149" spans="1:13" ht="27.75" customHeight="1" x14ac:dyDescent="0.2">
      <c r="A149" s="174" t="s">
        <v>139</v>
      </c>
      <c r="B149" s="410" t="s">
        <v>119</v>
      </c>
      <c r="C149" s="160" t="s">
        <v>25</v>
      </c>
      <c r="D149" s="46" t="s">
        <v>39</v>
      </c>
      <c r="E149" s="47" t="s">
        <v>38</v>
      </c>
      <c r="F149" s="47" t="s">
        <v>37</v>
      </c>
      <c r="G149" s="46" t="s">
        <v>14</v>
      </c>
      <c r="H149" s="46" t="s">
        <v>76</v>
      </c>
      <c r="I149" s="69" t="s">
        <v>131</v>
      </c>
      <c r="J149" s="33">
        <f>J150</f>
        <v>0</v>
      </c>
      <c r="K149" s="33">
        <f t="shared" si="27"/>
        <v>0</v>
      </c>
      <c r="L149" s="33">
        <f t="shared" si="27"/>
        <v>0</v>
      </c>
    </row>
    <row r="150" spans="1:13" ht="27.75" customHeight="1" x14ac:dyDescent="0.2">
      <c r="A150" s="174" t="s">
        <v>140</v>
      </c>
      <c r="B150" s="410" t="s">
        <v>119</v>
      </c>
      <c r="C150" s="160" t="s">
        <v>25</v>
      </c>
      <c r="D150" s="46" t="s">
        <v>39</v>
      </c>
      <c r="E150" s="47" t="s">
        <v>38</v>
      </c>
      <c r="F150" s="47" t="s">
        <v>37</v>
      </c>
      <c r="G150" s="46" t="s">
        <v>14</v>
      </c>
      <c r="H150" s="46" t="s">
        <v>76</v>
      </c>
      <c r="I150" s="69" t="s">
        <v>132</v>
      </c>
      <c r="J150" s="33">
        <f>J151</f>
        <v>0</v>
      </c>
      <c r="K150" s="33">
        <f t="shared" si="27"/>
        <v>0</v>
      </c>
      <c r="L150" s="33">
        <f t="shared" si="27"/>
        <v>0</v>
      </c>
    </row>
    <row r="151" spans="1:13" ht="27.75" customHeight="1" x14ac:dyDescent="0.2">
      <c r="A151" s="138" t="s">
        <v>120</v>
      </c>
      <c r="B151" s="410" t="s">
        <v>119</v>
      </c>
      <c r="C151" s="160" t="s">
        <v>25</v>
      </c>
      <c r="D151" s="46" t="s">
        <v>39</v>
      </c>
      <c r="E151" s="47" t="s">
        <v>38</v>
      </c>
      <c r="F151" s="47" t="s">
        <v>37</v>
      </c>
      <c r="G151" s="46" t="s">
        <v>14</v>
      </c>
      <c r="H151" s="46" t="s">
        <v>76</v>
      </c>
      <c r="I151" s="69" t="s">
        <v>45</v>
      </c>
      <c r="J151" s="33"/>
      <c r="K151" s="33"/>
      <c r="L151" s="33"/>
    </row>
    <row r="152" spans="1:13" ht="21" customHeight="1" x14ac:dyDescent="0.2">
      <c r="A152" s="140" t="s">
        <v>75</v>
      </c>
      <c r="B152" s="410" t="s">
        <v>119</v>
      </c>
      <c r="C152" s="160" t="s">
        <v>25</v>
      </c>
      <c r="D152" s="46" t="s">
        <v>39</v>
      </c>
      <c r="E152" s="47" t="s">
        <v>38</v>
      </c>
      <c r="F152" s="47" t="s">
        <v>37</v>
      </c>
      <c r="G152" s="46" t="s">
        <v>14</v>
      </c>
      <c r="H152" s="46" t="s">
        <v>13</v>
      </c>
      <c r="I152" s="69"/>
      <c r="J152" s="331">
        <f>J153</f>
        <v>939.5</v>
      </c>
      <c r="K152" s="33">
        <f>K155</f>
        <v>57</v>
      </c>
      <c r="L152" s="33">
        <f>L155</f>
        <v>54.699999999999996</v>
      </c>
    </row>
    <row r="153" spans="1:13" ht="21" customHeight="1" x14ac:dyDescent="0.2">
      <c r="A153" s="174" t="s">
        <v>139</v>
      </c>
      <c r="B153" s="410" t="s">
        <v>119</v>
      </c>
      <c r="C153" s="160" t="s">
        <v>25</v>
      </c>
      <c r="D153" s="46" t="s">
        <v>39</v>
      </c>
      <c r="E153" s="47" t="s">
        <v>38</v>
      </c>
      <c r="F153" s="47" t="s">
        <v>37</v>
      </c>
      <c r="G153" s="46" t="s">
        <v>14</v>
      </c>
      <c r="H153" s="46" t="s">
        <v>13</v>
      </c>
      <c r="I153" s="69" t="s">
        <v>131</v>
      </c>
      <c r="J153" s="331">
        <f>J154</f>
        <v>939.5</v>
      </c>
      <c r="K153" s="33">
        <f>K154</f>
        <v>57</v>
      </c>
      <c r="L153" s="33">
        <f>L154</f>
        <v>54.699999999999996</v>
      </c>
    </row>
    <row r="154" spans="1:13" ht="21" customHeight="1" x14ac:dyDescent="0.2">
      <c r="A154" s="174" t="s">
        <v>140</v>
      </c>
      <c r="B154" s="410" t="s">
        <v>119</v>
      </c>
      <c r="C154" s="160" t="s">
        <v>25</v>
      </c>
      <c r="D154" s="46" t="s">
        <v>39</v>
      </c>
      <c r="E154" s="47" t="s">
        <v>38</v>
      </c>
      <c r="F154" s="47" t="s">
        <v>37</v>
      </c>
      <c r="G154" s="46" t="s">
        <v>14</v>
      </c>
      <c r="H154" s="46" t="s">
        <v>13</v>
      </c>
      <c r="I154" s="69" t="s">
        <v>132</v>
      </c>
      <c r="J154" s="331">
        <f>J155</f>
        <v>939.5</v>
      </c>
      <c r="K154" s="33">
        <f>K155</f>
        <v>57</v>
      </c>
      <c r="L154" s="33">
        <f>L155</f>
        <v>54.699999999999996</v>
      </c>
    </row>
    <row r="155" spans="1:13" ht="27.75" customHeight="1" x14ac:dyDescent="0.2">
      <c r="A155" s="138" t="s">
        <v>120</v>
      </c>
      <c r="B155" s="410" t="s">
        <v>119</v>
      </c>
      <c r="C155" s="160" t="s">
        <v>25</v>
      </c>
      <c r="D155" s="46" t="s">
        <v>39</v>
      </c>
      <c r="E155" s="47" t="s">
        <v>38</v>
      </c>
      <c r="F155" s="47" t="s">
        <v>37</v>
      </c>
      <c r="G155" s="46" t="s">
        <v>14</v>
      </c>
      <c r="H155" s="46" t="s">
        <v>13</v>
      </c>
      <c r="I155" s="69" t="s">
        <v>45</v>
      </c>
      <c r="J155" s="33">
        <f>689.5+250</f>
        <v>939.5</v>
      </c>
      <c r="K155" s="33">
        <f>43.2+10+3.8</f>
        <v>57</v>
      </c>
      <c r="L155" s="33">
        <f>40.9+10+3.8</f>
        <v>54.699999999999996</v>
      </c>
    </row>
    <row r="156" spans="1:13" ht="27.75" customHeight="1" x14ac:dyDescent="0.2">
      <c r="A156" s="140" t="s">
        <v>172</v>
      </c>
      <c r="B156" s="424" t="s">
        <v>119</v>
      </c>
      <c r="C156" s="313" t="s">
        <v>25</v>
      </c>
      <c r="D156" s="314" t="s">
        <v>39</v>
      </c>
      <c r="E156" s="315" t="s">
        <v>38</v>
      </c>
      <c r="F156" s="315" t="s">
        <v>37</v>
      </c>
      <c r="G156" s="314" t="s">
        <v>14</v>
      </c>
      <c r="H156" s="217" t="s">
        <v>171</v>
      </c>
      <c r="I156" s="219"/>
      <c r="J156" s="316">
        <f>J157</f>
        <v>0</v>
      </c>
      <c r="K156" s="316">
        <f>K159</f>
        <v>0</v>
      </c>
      <c r="L156" s="316">
        <f>L159</f>
        <v>0</v>
      </c>
    </row>
    <row r="157" spans="1:13" ht="27.75" customHeight="1" x14ac:dyDescent="0.2">
      <c r="A157" s="174" t="s">
        <v>139</v>
      </c>
      <c r="B157" s="424" t="s">
        <v>119</v>
      </c>
      <c r="C157" s="313" t="s">
        <v>25</v>
      </c>
      <c r="D157" s="314" t="s">
        <v>39</v>
      </c>
      <c r="E157" s="315" t="s">
        <v>38</v>
      </c>
      <c r="F157" s="315" t="s">
        <v>37</v>
      </c>
      <c r="G157" s="314" t="s">
        <v>14</v>
      </c>
      <c r="H157" s="217" t="s">
        <v>171</v>
      </c>
      <c r="I157" s="219" t="s">
        <v>131</v>
      </c>
      <c r="J157" s="316">
        <f>J158</f>
        <v>0</v>
      </c>
      <c r="K157" s="316">
        <f t="shared" ref="K157:L158" si="28">K158</f>
        <v>0</v>
      </c>
      <c r="L157" s="316">
        <f t="shared" si="28"/>
        <v>0</v>
      </c>
    </row>
    <row r="158" spans="1:13" ht="27.75" customHeight="1" x14ac:dyDescent="0.2">
      <c r="A158" s="174" t="s">
        <v>140</v>
      </c>
      <c r="B158" s="424" t="s">
        <v>119</v>
      </c>
      <c r="C158" s="313" t="s">
        <v>25</v>
      </c>
      <c r="D158" s="314" t="s">
        <v>39</v>
      </c>
      <c r="E158" s="315" t="s">
        <v>38</v>
      </c>
      <c r="F158" s="315" t="s">
        <v>37</v>
      </c>
      <c r="G158" s="314" t="s">
        <v>14</v>
      </c>
      <c r="H158" s="217" t="s">
        <v>171</v>
      </c>
      <c r="I158" s="219" t="s">
        <v>132</v>
      </c>
      <c r="J158" s="316">
        <f>J159</f>
        <v>0</v>
      </c>
      <c r="K158" s="316">
        <f t="shared" si="28"/>
        <v>0</v>
      </c>
      <c r="L158" s="316">
        <f t="shared" si="28"/>
        <v>0</v>
      </c>
    </row>
    <row r="159" spans="1:13" ht="27.75" customHeight="1" x14ac:dyDescent="0.2">
      <c r="A159" s="138" t="s">
        <v>120</v>
      </c>
      <c r="B159" s="424" t="s">
        <v>119</v>
      </c>
      <c r="C159" s="313" t="s">
        <v>25</v>
      </c>
      <c r="D159" s="314" t="s">
        <v>39</v>
      </c>
      <c r="E159" s="315" t="s">
        <v>38</v>
      </c>
      <c r="F159" s="315" t="s">
        <v>37</v>
      </c>
      <c r="G159" s="314" t="s">
        <v>14</v>
      </c>
      <c r="H159" s="217" t="s">
        <v>171</v>
      </c>
      <c r="I159" s="219" t="s">
        <v>45</v>
      </c>
      <c r="J159" s="316">
        <v>0</v>
      </c>
      <c r="K159" s="316">
        <v>0</v>
      </c>
      <c r="L159" s="316">
        <v>0</v>
      </c>
      <c r="M159" s="1" t="s">
        <v>122</v>
      </c>
    </row>
    <row r="160" spans="1:13" ht="27.75" customHeight="1" x14ac:dyDescent="0.2">
      <c r="A160" s="358" t="s">
        <v>342</v>
      </c>
      <c r="B160" s="410" t="s">
        <v>119</v>
      </c>
      <c r="C160" s="157" t="s">
        <v>25</v>
      </c>
      <c r="D160" s="89" t="s">
        <v>39</v>
      </c>
      <c r="E160" s="90">
        <v>89</v>
      </c>
      <c r="F160" s="91">
        <v>1</v>
      </c>
      <c r="G160" s="92" t="s">
        <v>14</v>
      </c>
      <c r="H160" s="44" t="s">
        <v>341</v>
      </c>
      <c r="I160" s="359"/>
      <c r="J160" s="316">
        <f>J161</f>
        <v>172</v>
      </c>
      <c r="K160" s="316">
        <f t="shared" ref="K160:L162" si="29">K161</f>
        <v>0</v>
      </c>
      <c r="L160" s="316">
        <f t="shared" si="29"/>
        <v>0</v>
      </c>
      <c r="M160" s="1"/>
    </row>
    <row r="161" spans="1:13" ht="27.75" customHeight="1" x14ac:dyDescent="0.2">
      <c r="A161" s="174" t="s">
        <v>139</v>
      </c>
      <c r="B161" s="410" t="s">
        <v>119</v>
      </c>
      <c r="C161" s="157" t="s">
        <v>25</v>
      </c>
      <c r="D161" s="89" t="s">
        <v>39</v>
      </c>
      <c r="E161" s="90">
        <v>89</v>
      </c>
      <c r="F161" s="91">
        <v>1</v>
      </c>
      <c r="G161" s="92" t="s">
        <v>14</v>
      </c>
      <c r="H161" s="165" t="s">
        <v>341</v>
      </c>
      <c r="I161" s="166">
        <v>200</v>
      </c>
      <c r="J161" s="316">
        <f>J162</f>
        <v>172</v>
      </c>
      <c r="K161" s="316">
        <f t="shared" si="29"/>
        <v>0</v>
      </c>
      <c r="L161" s="316">
        <f t="shared" si="29"/>
        <v>0</v>
      </c>
      <c r="M161" s="1"/>
    </row>
    <row r="162" spans="1:13" ht="27.75" customHeight="1" x14ac:dyDescent="0.2">
      <c r="A162" s="174" t="s">
        <v>140</v>
      </c>
      <c r="B162" s="410" t="s">
        <v>119</v>
      </c>
      <c r="C162" s="157" t="s">
        <v>25</v>
      </c>
      <c r="D162" s="89" t="s">
        <v>39</v>
      </c>
      <c r="E162" s="90">
        <v>89</v>
      </c>
      <c r="F162" s="91">
        <v>1</v>
      </c>
      <c r="G162" s="92" t="s">
        <v>14</v>
      </c>
      <c r="H162" s="165" t="s">
        <v>341</v>
      </c>
      <c r="I162" s="166">
        <v>240</v>
      </c>
      <c r="J162" s="316">
        <f>J163</f>
        <v>172</v>
      </c>
      <c r="K162" s="316">
        <f t="shared" si="29"/>
        <v>0</v>
      </c>
      <c r="L162" s="316">
        <f t="shared" si="29"/>
        <v>0</v>
      </c>
      <c r="M162" s="1"/>
    </row>
    <row r="163" spans="1:13" ht="27.75" customHeight="1" x14ac:dyDescent="0.2">
      <c r="A163" s="138" t="s">
        <v>120</v>
      </c>
      <c r="B163" s="410" t="s">
        <v>119</v>
      </c>
      <c r="C163" s="157" t="s">
        <v>25</v>
      </c>
      <c r="D163" s="89" t="s">
        <v>39</v>
      </c>
      <c r="E163" s="90">
        <v>89</v>
      </c>
      <c r="F163" s="91">
        <v>1</v>
      </c>
      <c r="G163" s="92" t="s">
        <v>14</v>
      </c>
      <c r="H163" s="165" t="s">
        <v>341</v>
      </c>
      <c r="I163" s="166">
        <v>244</v>
      </c>
      <c r="J163" s="316">
        <v>172</v>
      </c>
      <c r="K163" s="316">
        <v>0</v>
      </c>
      <c r="L163" s="316">
        <v>0</v>
      </c>
      <c r="M163" s="1"/>
    </row>
    <row r="164" spans="1:13" ht="27.75" customHeight="1" x14ac:dyDescent="0.2">
      <c r="A164" s="148" t="s">
        <v>107</v>
      </c>
      <c r="B164" s="420" t="s">
        <v>119</v>
      </c>
      <c r="C164" s="161" t="s">
        <v>101</v>
      </c>
      <c r="D164" s="98"/>
      <c r="E164" s="99"/>
      <c r="F164" s="99"/>
      <c r="G164" s="98"/>
      <c r="H164" s="98"/>
      <c r="I164" s="100"/>
      <c r="J164" s="317">
        <f t="shared" ref="J164:L167" si="30">J165</f>
        <v>24</v>
      </c>
      <c r="K164" s="317">
        <f t="shared" si="30"/>
        <v>24</v>
      </c>
      <c r="L164" s="317">
        <f t="shared" si="30"/>
        <v>24</v>
      </c>
    </row>
    <row r="165" spans="1:13" ht="27.75" customHeight="1" x14ac:dyDescent="0.2">
      <c r="A165" s="148" t="s">
        <v>108</v>
      </c>
      <c r="B165" s="410" t="s">
        <v>119</v>
      </c>
      <c r="C165" s="161" t="s">
        <v>101</v>
      </c>
      <c r="D165" s="98" t="s">
        <v>26</v>
      </c>
      <c r="E165" s="99"/>
      <c r="F165" s="99"/>
      <c r="G165" s="98"/>
      <c r="H165" s="98"/>
      <c r="I165" s="100"/>
      <c r="J165" s="33">
        <f t="shared" si="30"/>
        <v>24</v>
      </c>
      <c r="K165" s="33">
        <f t="shared" si="30"/>
        <v>24</v>
      </c>
      <c r="L165" s="33">
        <f t="shared" si="30"/>
        <v>24</v>
      </c>
    </row>
    <row r="166" spans="1:13" ht="36.75" customHeight="1" x14ac:dyDescent="0.2">
      <c r="A166" s="138" t="s">
        <v>56</v>
      </c>
      <c r="B166" s="410" t="s">
        <v>119</v>
      </c>
      <c r="C166" s="162" t="s">
        <v>101</v>
      </c>
      <c r="D166" s="102" t="s">
        <v>26</v>
      </c>
      <c r="E166" s="102" t="s">
        <v>38</v>
      </c>
      <c r="F166" s="99"/>
      <c r="G166" s="98"/>
      <c r="H166" s="98"/>
      <c r="I166" s="100"/>
      <c r="J166" s="33">
        <f t="shared" si="30"/>
        <v>24</v>
      </c>
      <c r="K166" s="33">
        <f t="shared" si="30"/>
        <v>24</v>
      </c>
      <c r="L166" s="33">
        <f t="shared" si="30"/>
        <v>24</v>
      </c>
    </row>
    <row r="167" spans="1:13" ht="27.75" customHeight="1" x14ac:dyDescent="0.2">
      <c r="A167" s="138" t="s">
        <v>57</v>
      </c>
      <c r="B167" s="410" t="s">
        <v>119</v>
      </c>
      <c r="C167" s="162" t="s">
        <v>101</v>
      </c>
      <c r="D167" s="102" t="s">
        <v>26</v>
      </c>
      <c r="E167" s="102" t="s">
        <v>38</v>
      </c>
      <c r="F167" s="102" t="s">
        <v>37</v>
      </c>
      <c r="G167" s="102"/>
      <c r="H167" s="98"/>
      <c r="I167" s="100"/>
      <c r="J167" s="33">
        <f t="shared" si="30"/>
        <v>24</v>
      </c>
      <c r="K167" s="33">
        <f t="shared" si="30"/>
        <v>24</v>
      </c>
      <c r="L167" s="33">
        <f t="shared" si="30"/>
        <v>24</v>
      </c>
    </row>
    <row r="168" spans="1:13" ht="27.75" customHeight="1" x14ac:dyDescent="0.2">
      <c r="A168" s="148" t="s">
        <v>109</v>
      </c>
      <c r="B168" s="410" t="s">
        <v>119</v>
      </c>
      <c r="C168" s="162" t="s">
        <v>101</v>
      </c>
      <c r="D168" s="102" t="s">
        <v>26</v>
      </c>
      <c r="E168" s="102" t="s">
        <v>38</v>
      </c>
      <c r="F168" s="102" t="s">
        <v>37</v>
      </c>
      <c r="G168" s="102" t="s">
        <v>14</v>
      </c>
      <c r="H168" s="102" t="s">
        <v>110</v>
      </c>
      <c r="I168" s="103"/>
      <c r="J168" s="33">
        <f>J171</f>
        <v>24</v>
      </c>
      <c r="K168" s="33">
        <f>K171</f>
        <v>24</v>
      </c>
      <c r="L168" s="33">
        <f>L171</f>
        <v>24</v>
      </c>
    </row>
    <row r="169" spans="1:13" ht="27.75" customHeight="1" x14ac:dyDescent="0.2">
      <c r="A169" s="174" t="s">
        <v>139</v>
      </c>
      <c r="B169" s="410" t="s">
        <v>119</v>
      </c>
      <c r="C169" s="161" t="s">
        <v>101</v>
      </c>
      <c r="D169" s="98" t="s">
        <v>26</v>
      </c>
      <c r="E169" s="102" t="s">
        <v>38</v>
      </c>
      <c r="F169" s="102" t="s">
        <v>37</v>
      </c>
      <c r="G169" s="102" t="s">
        <v>14</v>
      </c>
      <c r="H169" s="98" t="s">
        <v>110</v>
      </c>
      <c r="I169" s="98" t="s">
        <v>131</v>
      </c>
      <c r="J169" s="33">
        <f t="shared" ref="J169:L170" si="31">J170</f>
        <v>24</v>
      </c>
      <c r="K169" s="33">
        <f t="shared" si="31"/>
        <v>24</v>
      </c>
      <c r="L169" s="33">
        <f t="shared" si="31"/>
        <v>24</v>
      </c>
    </row>
    <row r="170" spans="1:13" ht="27.75" customHeight="1" x14ac:dyDescent="0.2">
      <c r="A170" s="174" t="s">
        <v>140</v>
      </c>
      <c r="B170" s="410" t="s">
        <v>119</v>
      </c>
      <c r="C170" s="161" t="s">
        <v>101</v>
      </c>
      <c r="D170" s="98" t="s">
        <v>26</v>
      </c>
      <c r="E170" s="102" t="s">
        <v>38</v>
      </c>
      <c r="F170" s="102" t="s">
        <v>37</v>
      </c>
      <c r="G170" s="102" t="s">
        <v>14</v>
      </c>
      <c r="H170" s="98" t="s">
        <v>110</v>
      </c>
      <c r="I170" s="98" t="s">
        <v>132</v>
      </c>
      <c r="J170" s="33">
        <f t="shared" si="31"/>
        <v>24</v>
      </c>
      <c r="K170" s="33">
        <f t="shared" si="31"/>
        <v>24</v>
      </c>
      <c r="L170" s="33">
        <f t="shared" si="31"/>
        <v>24</v>
      </c>
    </row>
    <row r="171" spans="1:13" ht="27.75" customHeight="1" x14ac:dyDescent="0.2">
      <c r="A171" s="138" t="s">
        <v>120</v>
      </c>
      <c r="B171" s="410" t="s">
        <v>119</v>
      </c>
      <c r="C171" s="161" t="s">
        <v>101</v>
      </c>
      <c r="D171" s="98" t="s">
        <v>26</v>
      </c>
      <c r="E171" s="102" t="s">
        <v>38</v>
      </c>
      <c r="F171" s="102" t="s">
        <v>37</v>
      </c>
      <c r="G171" s="102" t="s">
        <v>14</v>
      </c>
      <c r="H171" s="98" t="s">
        <v>110</v>
      </c>
      <c r="I171" s="98" t="s">
        <v>45</v>
      </c>
      <c r="J171" s="241">
        <v>24</v>
      </c>
      <c r="K171" s="241">
        <v>24</v>
      </c>
      <c r="L171" s="241">
        <v>24</v>
      </c>
    </row>
    <row r="172" spans="1:13" x14ac:dyDescent="0.2">
      <c r="A172" s="249" t="s">
        <v>15</v>
      </c>
      <c r="B172" s="410" t="s">
        <v>119</v>
      </c>
      <c r="C172" s="155">
        <v>10</v>
      </c>
      <c r="D172" s="18"/>
      <c r="E172" s="19"/>
      <c r="F172" s="18"/>
      <c r="G172" s="18"/>
      <c r="H172" s="18"/>
      <c r="I172" s="18"/>
      <c r="J172" s="318">
        <f>J173+J180+J187</f>
        <v>549.79999999999995</v>
      </c>
      <c r="K172" s="318">
        <f>K173+K180</f>
        <v>389</v>
      </c>
      <c r="L172" s="318">
        <f>L173+L180</f>
        <v>389</v>
      </c>
    </row>
    <row r="173" spans="1:13" x14ac:dyDescent="0.2">
      <c r="A173" s="425" t="s">
        <v>16</v>
      </c>
      <c r="B173" s="410" t="s">
        <v>119</v>
      </c>
      <c r="C173" s="153">
        <v>10</v>
      </c>
      <c r="D173" s="15" t="s">
        <v>26</v>
      </c>
      <c r="E173" s="24"/>
      <c r="F173" s="15"/>
      <c r="G173" s="15"/>
      <c r="H173" s="15"/>
      <c r="I173" s="15"/>
      <c r="J173" s="168">
        <f t="shared" ref="J173:J178" si="32">J174</f>
        <v>524.79999999999995</v>
      </c>
      <c r="K173" s="168">
        <f t="shared" ref="K173:L176" si="33">K174</f>
        <v>365</v>
      </c>
      <c r="L173" s="168">
        <f t="shared" si="33"/>
        <v>365</v>
      </c>
    </row>
    <row r="174" spans="1:13" ht="23.25" customHeight="1" x14ac:dyDescent="0.2">
      <c r="A174" s="138" t="s">
        <v>56</v>
      </c>
      <c r="B174" s="410" t="s">
        <v>119</v>
      </c>
      <c r="C174" s="155">
        <v>10</v>
      </c>
      <c r="D174" s="18" t="s">
        <v>26</v>
      </c>
      <c r="E174" s="19">
        <v>89</v>
      </c>
      <c r="F174" s="18"/>
      <c r="G174" s="18"/>
      <c r="H174" s="18"/>
      <c r="I174" s="18"/>
      <c r="J174" s="62">
        <f t="shared" si="32"/>
        <v>524.79999999999995</v>
      </c>
      <c r="K174" s="62">
        <f t="shared" si="33"/>
        <v>365</v>
      </c>
      <c r="L174" s="62">
        <f t="shared" si="33"/>
        <v>365</v>
      </c>
    </row>
    <row r="175" spans="1:13" ht="24" x14ac:dyDescent="0.2">
      <c r="A175" s="138" t="s">
        <v>57</v>
      </c>
      <c r="B175" s="410" t="s">
        <v>119</v>
      </c>
      <c r="C175" s="155">
        <v>10</v>
      </c>
      <c r="D175" s="18" t="s">
        <v>26</v>
      </c>
      <c r="E175" s="19">
        <v>89</v>
      </c>
      <c r="F175" s="18">
        <v>1</v>
      </c>
      <c r="G175" s="18"/>
      <c r="H175" s="18"/>
      <c r="I175" s="18"/>
      <c r="J175" s="62">
        <f t="shared" si="32"/>
        <v>524.79999999999995</v>
      </c>
      <c r="K175" s="62">
        <f t="shared" si="33"/>
        <v>365</v>
      </c>
      <c r="L175" s="62">
        <f t="shared" si="33"/>
        <v>365</v>
      </c>
    </row>
    <row r="176" spans="1:13" x14ac:dyDescent="0.2">
      <c r="A176" s="426" t="s">
        <v>43</v>
      </c>
      <c r="B176" s="410" t="s">
        <v>119</v>
      </c>
      <c r="C176" s="155">
        <v>10</v>
      </c>
      <c r="D176" s="18" t="s">
        <v>26</v>
      </c>
      <c r="E176" s="19">
        <v>89</v>
      </c>
      <c r="F176" s="18">
        <v>1</v>
      </c>
      <c r="G176" s="18" t="s">
        <v>14</v>
      </c>
      <c r="H176" s="19" t="s">
        <v>7</v>
      </c>
      <c r="I176" s="18"/>
      <c r="J176" s="62">
        <f t="shared" si="32"/>
        <v>524.79999999999995</v>
      </c>
      <c r="K176" s="62">
        <f t="shared" si="33"/>
        <v>365</v>
      </c>
      <c r="L176" s="62">
        <f t="shared" si="33"/>
        <v>365</v>
      </c>
    </row>
    <row r="177" spans="1:12" ht="15" x14ac:dyDescent="0.2">
      <c r="A177" s="177" t="s">
        <v>146</v>
      </c>
      <c r="B177" s="410" t="s">
        <v>119</v>
      </c>
      <c r="C177" s="155">
        <v>10</v>
      </c>
      <c r="D177" s="18" t="s">
        <v>26</v>
      </c>
      <c r="E177" s="19">
        <v>89</v>
      </c>
      <c r="F177" s="18">
        <v>1</v>
      </c>
      <c r="G177" s="18" t="s">
        <v>14</v>
      </c>
      <c r="H177" s="19" t="s">
        <v>7</v>
      </c>
      <c r="I177" s="18" t="s">
        <v>148</v>
      </c>
      <c r="J177" s="62">
        <f t="shared" si="32"/>
        <v>524.79999999999995</v>
      </c>
      <c r="K177" s="62">
        <f t="shared" ref="K177:L178" si="34">K178</f>
        <v>365</v>
      </c>
      <c r="L177" s="62">
        <f t="shared" si="34"/>
        <v>365</v>
      </c>
    </row>
    <row r="178" spans="1:12" x14ac:dyDescent="0.2">
      <c r="A178" s="178" t="s">
        <v>147</v>
      </c>
      <c r="B178" s="410" t="s">
        <v>119</v>
      </c>
      <c r="C178" s="155">
        <v>10</v>
      </c>
      <c r="D178" s="18" t="s">
        <v>26</v>
      </c>
      <c r="E178" s="19">
        <v>89</v>
      </c>
      <c r="F178" s="18">
        <v>1</v>
      </c>
      <c r="G178" s="18" t="s">
        <v>14</v>
      </c>
      <c r="H178" s="19" t="s">
        <v>7</v>
      </c>
      <c r="I178" s="18" t="s">
        <v>149</v>
      </c>
      <c r="J178" s="62">
        <f t="shared" si="32"/>
        <v>524.79999999999995</v>
      </c>
      <c r="K178" s="62">
        <f t="shared" si="34"/>
        <v>365</v>
      </c>
      <c r="L178" s="62">
        <f t="shared" si="34"/>
        <v>365</v>
      </c>
    </row>
    <row r="179" spans="1:12" ht="13.5" thickBot="1" x14ac:dyDescent="0.25">
      <c r="A179" s="149" t="s">
        <v>17</v>
      </c>
      <c r="B179" s="410" t="s">
        <v>119</v>
      </c>
      <c r="C179" s="155">
        <v>10</v>
      </c>
      <c r="D179" s="18" t="s">
        <v>26</v>
      </c>
      <c r="E179" s="19">
        <v>89</v>
      </c>
      <c r="F179" s="18">
        <v>1</v>
      </c>
      <c r="G179" s="18" t="s">
        <v>14</v>
      </c>
      <c r="H179" s="19" t="s">
        <v>7</v>
      </c>
      <c r="I179" s="18" t="s">
        <v>55</v>
      </c>
      <c r="J179" s="62">
        <f>314.8+210</f>
        <v>524.79999999999995</v>
      </c>
      <c r="K179" s="131">
        <v>365</v>
      </c>
      <c r="L179" s="131">
        <v>365</v>
      </c>
    </row>
    <row r="180" spans="1:12" ht="13.5" thickTop="1" x14ac:dyDescent="0.2">
      <c r="A180" s="150" t="s">
        <v>111</v>
      </c>
      <c r="B180" s="410" t="s">
        <v>119</v>
      </c>
      <c r="C180" s="163" t="s">
        <v>36</v>
      </c>
      <c r="D180" s="105" t="s">
        <v>39</v>
      </c>
      <c r="E180" s="106"/>
      <c r="F180" s="106"/>
      <c r="G180" s="105"/>
      <c r="H180" s="105"/>
      <c r="I180" s="106"/>
      <c r="J180" s="333" t="str">
        <f t="shared" ref="J180:L182" si="35">J181</f>
        <v>24</v>
      </c>
      <c r="K180" s="128">
        <f t="shared" si="35"/>
        <v>24</v>
      </c>
      <c r="L180" s="128">
        <f t="shared" si="35"/>
        <v>24</v>
      </c>
    </row>
    <row r="181" spans="1:12" ht="30" x14ac:dyDescent="0.2">
      <c r="A181" s="406" t="s">
        <v>141</v>
      </c>
      <c r="B181" s="410" t="s">
        <v>119</v>
      </c>
      <c r="C181" s="163" t="s">
        <v>36</v>
      </c>
      <c r="D181" s="105" t="s">
        <v>39</v>
      </c>
      <c r="E181" s="106">
        <v>89</v>
      </c>
      <c r="F181" s="106"/>
      <c r="G181" s="105"/>
      <c r="H181" s="105"/>
      <c r="I181" s="106"/>
      <c r="J181" s="319" t="str">
        <f t="shared" si="35"/>
        <v>24</v>
      </c>
      <c r="K181" s="319">
        <f t="shared" si="35"/>
        <v>24</v>
      </c>
      <c r="L181" s="319">
        <f t="shared" si="35"/>
        <v>24</v>
      </c>
    </row>
    <row r="182" spans="1:12" ht="45" x14ac:dyDescent="0.25">
      <c r="A182" s="175" t="s">
        <v>142</v>
      </c>
      <c r="B182" s="410" t="s">
        <v>119</v>
      </c>
      <c r="C182" s="163" t="s">
        <v>36</v>
      </c>
      <c r="D182" s="105" t="s">
        <v>39</v>
      </c>
      <c r="E182" s="106">
        <v>89</v>
      </c>
      <c r="F182" s="106">
        <v>1</v>
      </c>
      <c r="G182" s="105" t="s">
        <v>14</v>
      </c>
      <c r="H182" s="105"/>
      <c r="I182" s="106"/>
      <c r="J182" s="119" t="str">
        <f t="shared" si="35"/>
        <v>24</v>
      </c>
      <c r="K182" s="119">
        <f t="shared" si="35"/>
        <v>24</v>
      </c>
      <c r="L182" s="119">
        <f t="shared" si="35"/>
        <v>24</v>
      </c>
    </row>
    <row r="183" spans="1:12" ht="72" x14ac:dyDescent="0.2">
      <c r="A183" s="150" t="s">
        <v>112</v>
      </c>
      <c r="B183" s="410" t="s">
        <v>119</v>
      </c>
      <c r="C183" s="163" t="s">
        <v>36</v>
      </c>
      <c r="D183" s="105" t="s">
        <v>39</v>
      </c>
      <c r="E183" s="106">
        <v>89</v>
      </c>
      <c r="F183" s="106">
        <v>1</v>
      </c>
      <c r="G183" s="105" t="s">
        <v>14</v>
      </c>
      <c r="H183" s="105" t="s">
        <v>113</v>
      </c>
      <c r="I183" s="106"/>
      <c r="J183" s="119" t="str">
        <f>J186</f>
        <v>24</v>
      </c>
      <c r="K183" s="119">
        <f>K186</f>
        <v>24</v>
      </c>
      <c r="L183" s="119">
        <f>L186</f>
        <v>24</v>
      </c>
    </row>
    <row r="184" spans="1:12" x14ac:dyDescent="0.2">
      <c r="A184" s="174" t="s">
        <v>139</v>
      </c>
      <c r="B184" s="410" t="s">
        <v>119</v>
      </c>
      <c r="C184" s="163" t="s">
        <v>36</v>
      </c>
      <c r="D184" s="105" t="s">
        <v>39</v>
      </c>
      <c r="E184" s="106">
        <v>89</v>
      </c>
      <c r="F184" s="106">
        <v>1</v>
      </c>
      <c r="G184" s="105" t="s">
        <v>14</v>
      </c>
      <c r="H184" s="105" t="s">
        <v>113</v>
      </c>
      <c r="I184" s="106">
        <v>200</v>
      </c>
      <c r="J184" s="119" t="str">
        <f t="shared" ref="J184:L185" si="36">J185</f>
        <v>24</v>
      </c>
      <c r="K184" s="119">
        <f t="shared" si="36"/>
        <v>24</v>
      </c>
      <c r="L184" s="119">
        <f t="shared" si="36"/>
        <v>24</v>
      </c>
    </row>
    <row r="185" spans="1:12" ht="24" x14ac:dyDescent="0.2">
      <c r="A185" s="174" t="s">
        <v>140</v>
      </c>
      <c r="B185" s="410" t="s">
        <v>119</v>
      </c>
      <c r="C185" s="163" t="s">
        <v>36</v>
      </c>
      <c r="D185" s="105" t="s">
        <v>39</v>
      </c>
      <c r="E185" s="106">
        <v>89</v>
      </c>
      <c r="F185" s="106">
        <v>1</v>
      </c>
      <c r="G185" s="105" t="s">
        <v>14</v>
      </c>
      <c r="H185" s="105" t="s">
        <v>113</v>
      </c>
      <c r="I185" s="106">
        <v>240</v>
      </c>
      <c r="J185" s="119" t="str">
        <f t="shared" si="36"/>
        <v>24</v>
      </c>
      <c r="K185" s="119">
        <f t="shared" si="36"/>
        <v>24</v>
      </c>
      <c r="L185" s="119">
        <f t="shared" si="36"/>
        <v>24</v>
      </c>
    </row>
    <row r="186" spans="1:12" x14ac:dyDescent="0.2">
      <c r="A186" s="138" t="s">
        <v>120</v>
      </c>
      <c r="B186" s="410" t="s">
        <v>119</v>
      </c>
      <c r="C186" s="163" t="s">
        <v>36</v>
      </c>
      <c r="D186" s="105" t="s">
        <v>39</v>
      </c>
      <c r="E186" s="106">
        <v>89</v>
      </c>
      <c r="F186" s="106">
        <v>1</v>
      </c>
      <c r="G186" s="105" t="s">
        <v>14</v>
      </c>
      <c r="H186" s="105" t="s">
        <v>113</v>
      </c>
      <c r="I186" s="106">
        <v>244</v>
      </c>
      <c r="J186" s="240" t="s">
        <v>125</v>
      </c>
      <c r="K186" s="244">
        <v>24</v>
      </c>
      <c r="L186" s="244">
        <v>24</v>
      </c>
    </row>
    <row r="187" spans="1:12" s="282" customFormat="1" ht="33.75" customHeight="1" x14ac:dyDescent="0.25">
      <c r="A187" s="336" t="s">
        <v>324</v>
      </c>
      <c r="B187" s="427" t="s">
        <v>119</v>
      </c>
      <c r="C187" s="105" t="s">
        <v>105</v>
      </c>
      <c r="D187" s="105"/>
      <c r="E187" s="106"/>
      <c r="F187" s="106"/>
      <c r="G187" s="105"/>
      <c r="H187" s="105"/>
      <c r="I187" s="106"/>
      <c r="J187" s="334">
        <f t="shared" ref="J187:J192" si="37">J188</f>
        <v>1</v>
      </c>
      <c r="K187" s="335"/>
      <c r="L187" s="335"/>
    </row>
    <row r="188" spans="1:12" ht="165" x14ac:dyDescent="0.25">
      <c r="A188" s="337" t="s">
        <v>325</v>
      </c>
      <c r="B188" s="427" t="s">
        <v>119</v>
      </c>
      <c r="C188" s="105" t="s">
        <v>105</v>
      </c>
      <c r="D188" s="105" t="s">
        <v>26</v>
      </c>
      <c r="E188" s="106"/>
      <c r="F188" s="106"/>
      <c r="G188" s="105"/>
      <c r="H188" s="105"/>
      <c r="I188" s="106"/>
      <c r="J188" s="351">
        <f t="shared" si="37"/>
        <v>1</v>
      </c>
      <c r="K188" s="351"/>
      <c r="L188" s="351"/>
    </row>
    <row r="189" spans="1:12" ht="30" x14ac:dyDescent="0.2">
      <c r="A189" s="407" t="s">
        <v>141</v>
      </c>
      <c r="B189" s="427" t="s">
        <v>119</v>
      </c>
      <c r="C189" s="105" t="s">
        <v>105</v>
      </c>
      <c r="D189" s="105" t="s">
        <v>26</v>
      </c>
      <c r="E189" s="106">
        <v>89</v>
      </c>
      <c r="F189" s="106"/>
      <c r="G189" s="105"/>
      <c r="H189" s="105"/>
      <c r="I189" s="106"/>
      <c r="J189" s="351">
        <f t="shared" si="37"/>
        <v>1</v>
      </c>
      <c r="K189" s="351"/>
      <c r="L189" s="351"/>
    </row>
    <row r="190" spans="1:12" ht="45" x14ac:dyDescent="0.25">
      <c r="A190" s="338" t="s">
        <v>142</v>
      </c>
      <c r="B190" s="427" t="s">
        <v>119</v>
      </c>
      <c r="C190" s="105" t="s">
        <v>105</v>
      </c>
      <c r="D190" s="105" t="s">
        <v>26</v>
      </c>
      <c r="E190" s="106">
        <v>89</v>
      </c>
      <c r="F190" s="106">
        <v>1</v>
      </c>
      <c r="G190" s="105" t="s">
        <v>14</v>
      </c>
      <c r="H190" s="105"/>
      <c r="I190" s="106"/>
      <c r="J190" s="351">
        <f t="shared" si="37"/>
        <v>1</v>
      </c>
      <c r="K190" s="351"/>
      <c r="L190" s="351"/>
    </row>
    <row r="191" spans="1:12" ht="15" x14ac:dyDescent="0.2">
      <c r="A191" s="339" t="s">
        <v>326</v>
      </c>
      <c r="B191" s="427" t="s">
        <v>119</v>
      </c>
      <c r="C191" s="105" t="s">
        <v>105</v>
      </c>
      <c r="D191" s="105" t="s">
        <v>26</v>
      </c>
      <c r="E191" s="106">
        <v>89</v>
      </c>
      <c r="F191" s="106">
        <v>1</v>
      </c>
      <c r="G191" s="105" t="s">
        <v>14</v>
      </c>
      <c r="H191" s="105" t="s">
        <v>322</v>
      </c>
      <c r="I191" s="106"/>
      <c r="J191" s="351">
        <f t="shared" si="37"/>
        <v>1</v>
      </c>
      <c r="K191" s="351"/>
      <c r="L191" s="351"/>
    </row>
    <row r="192" spans="1:12" ht="15" x14ac:dyDescent="0.25">
      <c r="A192" s="340" t="s">
        <v>327</v>
      </c>
      <c r="B192" s="427" t="s">
        <v>119</v>
      </c>
      <c r="C192" s="105" t="s">
        <v>105</v>
      </c>
      <c r="D192" s="105" t="s">
        <v>26</v>
      </c>
      <c r="E192" s="106">
        <v>89</v>
      </c>
      <c r="F192" s="106">
        <v>1</v>
      </c>
      <c r="G192" s="105" t="s">
        <v>14</v>
      </c>
      <c r="H192" s="105" t="s">
        <v>322</v>
      </c>
      <c r="I192" s="106">
        <v>700</v>
      </c>
      <c r="J192" s="351">
        <f t="shared" si="37"/>
        <v>1</v>
      </c>
      <c r="K192" s="351"/>
      <c r="L192" s="351"/>
    </row>
    <row r="193" spans="1:12" ht="15" x14ac:dyDescent="0.2">
      <c r="A193" s="341" t="s">
        <v>328</v>
      </c>
      <c r="B193" s="427" t="s">
        <v>119</v>
      </c>
      <c r="C193" s="105" t="s">
        <v>105</v>
      </c>
      <c r="D193" s="105" t="s">
        <v>26</v>
      </c>
      <c r="E193" s="106">
        <v>89</v>
      </c>
      <c r="F193" s="106">
        <v>1</v>
      </c>
      <c r="G193" s="105" t="s">
        <v>14</v>
      </c>
      <c r="H193" s="105" t="s">
        <v>322</v>
      </c>
      <c r="I193" s="106">
        <v>730</v>
      </c>
      <c r="J193" s="351">
        <v>1</v>
      </c>
      <c r="K193" s="351"/>
      <c r="L193" s="351"/>
    </row>
  </sheetData>
  <autoFilter ref="B8:L193" xr:uid="{00000000-0009-0000-0000-000002000000}"/>
  <mergeCells count="10">
    <mergeCell ref="C2:L2"/>
    <mergeCell ref="C1:L1"/>
    <mergeCell ref="C6:C7"/>
    <mergeCell ref="D6:D7"/>
    <mergeCell ref="C3:J3"/>
    <mergeCell ref="A4:J4"/>
    <mergeCell ref="E6:H7"/>
    <mergeCell ref="I6:I7"/>
    <mergeCell ref="A6:A7"/>
    <mergeCell ref="B6:B7"/>
  </mergeCells>
  <phoneticPr fontId="2" type="noConversion"/>
  <conditionalFormatting sqref="H156 C147:I148 C151:I152 C155:H155 C171:I171 C142:I144 I155:I159 C159:H159 C188:I192 C164:I168 I141 A141:A143">
    <cfRule type="expression" dxfId="257" priority="306" stopIfTrue="1">
      <formula>$G141=""</formula>
    </cfRule>
    <cfRule type="expression" dxfId="256" priority="307" stopIfTrue="1">
      <formula>#REF!&lt;&gt;""</formula>
    </cfRule>
    <cfRule type="expression" dxfId="255" priority="308" stopIfTrue="1">
      <formula>AND($H141="",$G141&lt;&gt;"")</formula>
    </cfRule>
  </conditionalFormatting>
  <conditionalFormatting sqref="A113">
    <cfRule type="expression" dxfId="254" priority="321" stopIfTrue="1">
      <formula>$E113=""</formula>
    </cfRule>
    <cfRule type="expression" dxfId="253" priority="322" stopIfTrue="1">
      <formula>$H113&lt;&gt;""</formula>
    </cfRule>
    <cfRule type="expression" dxfId="252" priority="323" stopIfTrue="1">
      <formula>AND($F113="",$E113&lt;&gt;"")</formula>
    </cfRule>
  </conditionalFormatting>
  <conditionalFormatting sqref="A137 C135:I137 A141 C140:I141">
    <cfRule type="expression" dxfId="251" priority="138" stopIfTrue="1">
      <formula>$G135=""</formula>
    </cfRule>
    <cfRule type="expression" dxfId="250" priority="139" stopIfTrue="1">
      <formula>#REF!&lt;&gt;""</formula>
    </cfRule>
    <cfRule type="expression" dxfId="249" priority="140" stopIfTrue="1">
      <formula>AND($H135="",$G135&lt;&gt;"")</formula>
    </cfRule>
  </conditionalFormatting>
  <conditionalFormatting sqref="C164:I168 C171:I171">
    <cfRule type="expression" dxfId="248" priority="132" stopIfTrue="1">
      <formula>$G164=""</formula>
    </cfRule>
    <cfRule type="expression" dxfId="247" priority="133" stopIfTrue="1">
      <formula>#REF!&lt;&gt;""</formula>
    </cfRule>
    <cfRule type="expression" dxfId="246" priority="134" stopIfTrue="1">
      <formula>AND($H164="",$G164&lt;&gt;"")</formula>
    </cfRule>
  </conditionalFormatting>
  <conditionalFormatting sqref="A180 C180:I180 C186:I187 C182:I183 H181:I181 A183">
    <cfRule type="expression" dxfId="245" priority="129" stopIfTrue="1">
      <formula>$G180=""</formula>
    </cfRule>
    <cfRule type="expression" dxfId="244" priority="130" stopIfTrue="1">
      <formula>#REF!&lt;&gt;""</formula>
    </cfRule>
    <cfRule type="expression" dxfId="243" priority="131" stopIfTrue="1">
      <formula>AND($H180="",$G180&lt;&gt;"")</formula>
    </cfRule>
  </conditionalFormatting>
  <conditionalFormatting sqref="A166:A167">
    <cfRule type="expression" dxfId="242" priority="126" stopIfTrue="1">
      <formula>$G166=""</formula>
    </cfRule>
    <cfRule type="expression" dxfId="241" priority="127" stopIfTrue="1">
      <formula>#REF!&lt;&gt;""</formula>
    </cfRule>
    <cfRule type="expression" dxfId="240" priority="128" stopIfTrue="1">
      <formula>AND($H166="",$G166&lt;&gt;"")</formula>
    </cfRule>
  </conditionalFormatting>
  <conditionalFormatting sqref="C156:G156">
    <cfRule type="expression" dxfId="239" priority="123" stopIfTrue="1">
      <formula>$G156=""</formula>
    </cfRule>
    <cfRule type="expression" dxfId="238" priority="124" stopIfTrue="1">
      <formula>#REF!&lt;&gt;""</formula>
    </cfRule>
    <cfRule type="expression" dxfId="237" priority="125" stopIfTrue="1">
      <formula>AND($H156="",$G156&lt;&gt;"")</formula>
    </cfRule>
  </conditionalFormatting>
  <conditionalFormatting sqref="C138:I139">
    <cfRule type="expression" dxfId="236" priority="120" stopIfTrue="1">
      <formula>$G138=""</formula>
    </cfRule>
    <cfRule type="expression" dxfId="235" priority="121" stopIfTrue="1">
      <formula>#REF!&lt;&gt;""</formula>
    </cfRule>
    <cfRule type="expression" dxfId="234" priority="122" stopIfTrue="1">
      <formula>AND($H138="",$G138&lt;&gt;"")</formula>
    </cfRule>
  </conditionalFormatting>
  <conditionalFormatting sqref="C145:I146">
    <cfRule type="expression" dxfId="233" priority="108" stopIfTrue="1">
      <formula>$G145=""</formula>
    </cfRule>
    <cfRule type="expression" dxfId="232" priority="109" stopIfTrue="1">
      <formula>#REF!&lt;&gt;""</formula>
    </cfRule>
    <cfRule type="expression" dxfId="231" priority="110" stopIfTrue="1">
      <formula>AND($H145="",$G145&lt;&gt;"")</formula>
    </cfRule>
  </conditionalFormatting>
  <conditionalFormatting sqref="C149:I150">
    <cfRule type="expression" dxfId="230" priority="105" stopIfTrue="1">
      <formula>$G149=""</formula>
    </cfRule>
    <cfRule type="expression" dxfId="229" priority="106" stopIfTrue="1">
      <formula>#REF!&lt;&gt;""</formula>
    </cfRule>
    <cfRule type="expression" dxfId="228" priority="107" stopIfTrue="1">
      <formula>AND($H149="",$G149&lt;&gt;"")</formula>
    </cfRule>
  </conditionalFormatting>
  <conditionalFormatting sqref="C153:I154">
    <cfRule type="expression" dxfId="227" priority="102" stopIfTrue="1">
      <formula>$G153=""</formula>
    </cfRule>
    <cfRule type="expression" dxfId="226" priority="103" stopIfTrue="1">
      <formula>#REF!&lt;&gt;""</formula>
    </cfRule>
    <cfRule type="expression" dxfId="225" priority="104" stopIfTrue="1">
      <formula>AND($H153="",$G153&lt;&gt;"")</formula>
    </cfRule>
  </conditionalFormatting>
  <conditionalFormatting sqref="C158:G158">
    <cfRule type="expression" dxfId="224" priority="90" stopIfTrue="1">
      <formula>$G158=""</formula>
    </cfRule>
    <cfRule type="expression" dxfId="223" priority="91" stopIfTrue="1">
      <formula>#REF!&lt;&gt;""</formula>
    </cfRule>
    <cfRule type="expression" dxfId="222" priority="92" stopIfTrue="1">
      <formula>AND($H158="",$G158&lt;&gt;"")</formula>
    </cfRule>
  </conditionalFormatting>
  <conditionalFormatting sqref="C169:I170">
    <cfRule type="expression" dxfId="221" priority="84" stopIfTrue="1">
      <formula>$G169=""</formula>
    </cfRule>
    <cfRule type="expression" dxfId="220" priority="85" stopIfTrue="1">
      <formula>#REF!&lt;&gt;""</formula>
    </cfRule>
    <cfRule type="expression" dxfId="219" priority="86" stopIfTrue="1">
      <formula>AND($H169="",$G169&lt;&gt;"")</formula>
    </cfRule>
  </conditionalFormatting>
  <conditionalFormatting sqref="H157">
    <cfRule type="expression" dxfId="218" priority="99" stopIfTrue="1">
      <formula>$G157=""</formula>
    </cfRule>
    <cfRule type="expression" dxfId="217" priority="100" stopIfTrue="1">
      <formula>#REF!&lt;&gt;""</formula>
    </cfRule>
    <cfRule type="expression" dxfId="216" priority="101" stopIfTrue="1">
      <formula>AND($H157="",$G157&lt;&gt;"")</formula>
    </cfRule>
  </conditionalFormatting>
  <conditionalFormatting sqref="C157:G157">
    <cfRule type="expression" dxfId="215" priority="96" stopIfTrue="1">
      <formula>$G157=""</formula>
    </cfRule>
    <cfRule type="expression" dxfId="214" priority="97" stopIfTrue="1">
      <formula>#REF!&lt;&gt;""</formula>
    </cfRule>
    <cfRule type="expression" dxfId="213" priority="98" stopIfTrue="1">
      <formula>AND($H157="",$G157&lt;&gt;"")</formula>
    </cfRule>
  </conditionalFormatting>
  <conditionalFormatting sqref="H158">
    <cfRule type="expression" dxfId="212" priority="93" stopIfTrue="1">
      <formula>$G158=""</formula>
    </cfRule>
    <cfRule type="expression" dxfId="211" priority="94" stopIfTrue="1">
      <formula>#REF!&lt;&gt;""</formula>
    </cfRule>
    <cfRule type="expression" dxfId="210" priority="95" stopIfTrue="1">
      <formula>AND($H158="",$G158&lt;&gt;"")</formula>
    </cfRule>
  </conditionalFormatting>
  <conditionalFormatting sqref="C169:I170">
    <cfRule type="expression" dxfId="209" priority="87" stopIfTrue="1">
      <formula>$G169=""</formula>
    </cfRule>
    <cfRule type="expression" dxfId="208" priority="88" stopIfTrue="1">
      <formula>#REF!&lt;&gt;""</formula>
    </cfRule>
    <cfRule type="expression" dxfId="207" priority="89" stopIfTrue="1">
      <formula>AND($H169="",$G169&lt;&gt;"")</formula>
    </cfRule>
  </conditionalFormatting>
  <conditionalFormatting sqref="C184:I185">
    <cfRule type="expression" dxfId="206" priority="81" stopIfTrue="1">
      <formula>$G184=""</formula>
    </cfRule>
    <cfRule type="expression" dxfId="205" priority="82" stopIfTrue="1">
      <formula>#REF!&lt;&gt;""</formula>
    </cfRule>
    <cfRule type="expression" dxfId="204" priority="83" stopIfTrue="1">
      <formula>AND($H184="",$G184&lt;&gt;"")</formula>
    </cfRule>
  </conditionalFormatting>
  <conditionalFormatting sqref="C181:G181">
    <cfRule type="expression" dxfId="203" priority="78" stopIfTrue="1">
      <formula>$G181=""</formula>
    </cfRule>
    <cfRule type="expression" dxfId="202" priority="79" stopIfTrue="1">
      <formula>#REF!&lt;&gt;""</formula>
    </cfRule>
    <cfRule type="expression" dxfId="201" priority="80" stopIfTrue="1">
      <formula>AND($H181="",$G181&lt;&gt;"")</formula>
    </cfRule>
  </conditionalFormatting>
  <conditionalFormatting sqref="C193:I193">
    <cfRule type="expression" dxfId="200" priority="43" stopIfTrue="1">
      <formula>$G193=""</formula>
    </cfRule>
    <cfRule type="expression" dxfId="199" priority="44" stopIfTrue="1">
      <formula>#REF!&lt;&gt;""</formula>
    </cfRule>
    <cfRule type="expression" dxfId="198" priority="45" stopIfTrue="1">
      <formula>AND($H193="",$G193&lt;&gt;"")</formula>
    </cfRule>
  </conditionalFormatting>
  <conditionalFormatting sqref="C162:H162">
    <cfRule type="expression" dxfId="197" priority="1" stopIfTrue="1">
      <formula>$G162=""</formula>
    </cfRule>
    <cfRule type="expression" dxfId="196" priority="2" stopIfTrue="1">
      <formula>#REF!&lt;&gt;""</formula>
    </cfRule>
    <cfRule type="expression" dxfId="195" priority="3" stopIfTrue="1">
      <formula>AND($H162="",$G162&lt;&gt;"")</formula>
    </cfRule>
  </conditionalFormatting>
  <conditionalFormatting sqref="I160 A160 I163">
    <cfRule type="expression" dxfId="194" priority="28" stopIfTrue="1">
      <formula>$G160=""</formula>
    </cfRule>
    <cfRule type="expression" dxfId="193" priority="29" stopIfTrue="1">
      <formula>#REF!&lt;&gt;""</formula>
    </cfRule>
    <cfRule type="expression" dxfId="192" priority="30" stopIfTrue="1">
      <formula>AND($H160="",$G160&lt;&gt;"")</formula>
    </cfRule>
  </conditionalFormatting>
  <conditionalFormatting sqref="A160 C160:I160 C163:I163">
    <cfRule type="expression" dxfId="191" priority="25" stopIfTrue="1">
      <formula>$G160=""</formula>
    </cfRule>
    <cfRule type="expression" dxfId="190" priority="26" stopIfTrue="1">
      <formula>#REF!&lt;&gt;""</formula>
    </cfRule>
    <cfRule type="expression" dxfId="189" priority="27" stopIfTrue="1">
      <formula>AND($H160="",$G160&lt;&gt;"")</formula>
    </cfRule>
  </conditionalFormatting>
  <conditionalFormatting sqref="A160 C160:I160 C163:I163">
    <cfRule type="expression" dxfId="188" priority="22" stopIfTrue="1">
      <formula>$G160=""</formula>
    </cfRule>
    <cfRule type="expression" dxfId="187" priority="23" stopIfTrue="1">
      <formula>#REF!&lt;&gt;""</formula>
    </cfRule>
    <cfRule type="expression" dxfId="186" priority="24" stopIfTrue="1">
      <formula>AND($H160="",$G160&lt;&gt;"")</formula>
    </cfRule>
  </conditionalFormatting>
  <conditionalFormatting sqref="I161:I162">
    <cfRule type="expression" dxfId="185" priority="19" stopIfTrue="1">
      <formula>$G161=""</formula>
    </cfRule>
    <cfRule type="expression" dxfId="184" priority="20" stopIfTrue="1">
      <formula>#REF!&lt;&gt;""</formula>
    </cfRule>
    <cfRule type="expression" dxfId="183" priority="21" stopIfTrue="1">
      <formula>AND($H161="",$G161&lt;&gt;"")</formula>
    </cfRule>
  </conditionalFormatting>
  <conditionalFormatting sqref="I161:I162">
    <cfRule type="expression" dxfId="182" priority="16" stopIfTrue="1">
      <formula>$G161=""</formula>
    </cfRule>
    <cfRule type="expression" dxfId="181" priority="17" stopIfTrue="1">
      <formula>#REF!&lt;&gt;""</formula>
    </cfRule>
    <cfRule type="expression" dxfId="180" priority="18" stopIfTrue="1">
      <formula>AND($H161="",$G161&lt;&gt;"")</formula>
    </cfRule>
  </conditionalFormatting>
  <conditionalFormatting sqref="I161:I162">
    <cfRule type="expression" dxfId="179" priority="13" stopIfTrue="1">
      <formula>$G161=""</formula>
    </cfRule>
    <cfRule type="expression" dxfId="178" priority="14" stopIfTrue="1">
      <formula>#REF!&lt;&gt;""</formula>
    </cfRule>
    <cfRule type="expression" dxfId="177" priority="15" stopIfTrue="1">
      <formula>AND($H161="",$G161&lt;&gt;"")</formula>
    </cfRule>
  </conditionalFormatting>
  <conditionalFormatting sqref="C161:H161">
    <cfRule type="expression" dxfId="176" priority="10" stopIfTrue="1">
      <formula>$G161=""</formula>
    </cfRule>
    <cfRule type="expression" dxfId="175" priority="11" stopIfTrue="1">
      <formula>#REF!&lt;&gt;""</formula>
    </cfRule>
    <cfRule type="expression" dxfId="174" priority="12" stopIfTrue="1">
      <formula>AND($H161="",$G161&lt;&gt;"")</formula>
    </cfRule>
  </conditionalFormatting>
  <conditionalFormatting sqref="C161:H161">
    <cfRule type="expression" dxfId="173" priority="7" stopIfTrue="1">
      <formula>$G161=""</formula>
    </cfRule>
    <cfRule type="expression" dxfId="172" priority="8" stopIfTrue="1">
      <formula>#REF!&lt;&gt;""</formula>
    </cfRule>
    <cfRule type="expression" dxfId="171" priority="9" stopIfTrue="1">
      <formula>AND($H161="",$G161&lt;&gt;"")</formula>
    </cfRule>
  </conditionalFormatting>
  <conditionalFormatting sqref="C162:H162">
    <cfRule type="expression" dxfId="170" priority="4" stopIfTrue="1">
      <formula>$G162=""</formula>
    </cfRule>
    <cfRule type="expression" dxfId="169" priority="5" stopIfTrue="1">
      <formula>#REF!&lt;&gt;""</formula>
    </cfRule>
    <cfRule type="expression" dxfId="168" priority="6" stopIfTrue="1">
      <formula>AND($H162="",$G162&lt;&gt;"")</formula>
    </cfRule>
  </conditionalFormatting>
  <pageMargins left="0.39370078740157483" right="0.15748031496062992" top="0.27559055118110237" bottom="0.43307086614173229" header="0.15748031496062992" footer="3.937007874015748E-2"/>
  <pageSetup paperSize="9" scale="62" fitToHeight="0" orientation="portrait" r:id="rId1"/>
  <headerFooter alignWithMargins="0">
    <oddHeader>&amp;R&amp;P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Z271"/>
  <sheetViews>
    <sheetView view="pageBreakPreview" zoomScaleNormal="100" workbookViewId="0">
      <selection activeCell="H74" sqref="H74"/>
    </sheetView>
  </sheetViews>
  <sheetFormatPr defaultRowHeight="12.75" x14ac:dyDescent="0.2"/>
  <cols>
    <col min="1" max="1" width="0.140625" style="183" customWidth="1"/>
    <col min="2" max="2" width="55.5703125" style="183" customWidth="1"/>
    <col min="3" max="3" width="4" style="183" customWidth="1"/>
    <col min="4" max="4" width="3.7109375" style="183" customWidth="1"/>
    <col min="5" max="5" width="4.28515625" style="183" customWidth="1"/>
    <col min="6" max="6" width="9.140625" style="183" customWidth="1"/>
    <col min="7" max="7" width="6.7109375" style="183" customWidth="1"/>
    <col min="8" max="8" width="3.85546875" style="183" customWidth="1"/>
    <col min="9" max="9" width="6.42578125" style="183" customWidth="1"/>
    <col min="10" max="10" width="4.85546875" style="183" customWidth="1"/>
    <col min="11" max="11" width="13" style="183" customWidth="1"/>
    <col min="12" max="12" width="12" style="183" customWidth="1"/>
    <col min="13" max="13" width="11.85546875" style="183" customWidth="1"/>
    <col min="14" max="14" width="11" style="183" bestFit="1" customWidth="1"/>
    <col min="15" max="16384" width="9.140625" style="183"/>
  </cols>
  <sheetData>
    <row r="1" spans="2:26" ht="10.5" customHeight="1" x14ac:dyDescent="0.2">
      <c r="F1" s="184"/>
      <c r="G1" s="184"/>
      <c r="H1" s="184"/>
      <c r="I1" s="184"/>
      <c r="J1" s="488"/>
      <c r="K1" s="488"/>
      <c r="M1" s="202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2:26" ht="15.75" customHeight="1" x14ac:dyDescent="0.2">
      <c r="B2" s="41"/>
      <c r="C2" s="489"/>
      <c r="D2" s="479"/>
      <c r="E2" s="479"/>
      <c r="F2" s="479"/>
      <c r="G2" s="479"/>
      <c r="H2" s="479"/>
      <c r="I2" s="487" t="s">
        <v>63</v>
      </c>
      <c r="J2" s="483"/>
      <c r="K2" s="483"/>
      <c r="L2" s="479"/>
      <c r="M2" s="486"/>
      <c r="N2"/>
      <c r="O2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2:26" ht="16.5" customHeight="1" x14ac:dyDescent="0.2">
      <c r="B3" s="487" t="s">
        <v>80</v>
      </c>
      <c r="C3" s="483"/>
      <c r="D3" s="483"/>
      <c r="E3" s="483"/>
      <c r="F3" s="483"/>
      <c r="G3" s="483"/>
      <c r="H3" s="483"/>
      <c r="I3" s="483"/>
      <c r="J3" s="483"/>
      <c r="K3" s="483"/>
      <c r="L3" s="479"/>
      <c r="M3" s="486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2:26" ht="17.25" customHeight="1" x14ac:dyDescent="0.2">
      <c r="B4" s="487" t="s">
        <v>114</v>
      </c>
      <c r="C4" s="483"/>
      <c r="D4" s="483"/>
      <c r="E4" s="483"/>
      <c r="F4" s="483"/>
      <c r="G4" s="483"/>
      <c r="H4" s="483"/>
      <c r="I4" s="483"/>
      <c r="J4" s="483"/>
      <c r="K4" s="483"/>
      <c r="L4" s="479"/>
      <c r="M4" s="486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2:26" ht="16.5" customHeight="1" x14ac:dyDescent="0.2">
      <c r="B5" s="41"/>
      <c r="C5" s="41"/>
      <c r="D5" s="487" t="s">
        <v>345</v>
      </c>
      <c r="E5" s="487"/>
      <c r="F5" s="487"/>
      <c r="G5" s="487"/>
      <c r="H5" s="487"/>
      <c r="I5" s="487"/>
      <c r="J5" s="487"/>
      <c r="K5" s="487"/>
      <c r="L5" s="479"/>
      <c r="M5" s="486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2:26" ht="1.5" customHeight="1" x14ac:dyDescent="0.2">
      <c r="B6" s="41"/>
      <c r="C6" s="41"/>
      <c r="D6" s="185"/>
      <c r="E6" s="185"/>
      <c r="F6" s="478"/>
      <c r="G6" s="478"/>
      <c r="H6" s="479"/>
      <c r="I6" s="479"/>
      <c r="J6" s="479"/>
      <c r="K6" s="479"/>
      <c r="M6" s="202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2:26" ht="9" customHeight="1" x14ac:dyDescent="0.2">
      <c r="B7" s="186"/>
      <c r="C7" s="187"/>
      <c r="D7" s="187"/>
      <c r="E7" s="187"/>
      <c r="F7" s="187"/>
      <c r="G7" s="187"/>
      <c r="H7" s="187"/>
      <c r="I7" s="187"/>
      <c r="J7" s="187"/>
      <c r="K7" s="187"/>
      <c r="M7" s="202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2:26" ht="91.5" customHeight="1" x14ac:dyDescent="0.2">
      <c r="B8" s="485" t="s">
        <v>164</v>
      </c>
      <c r="C8" s="485"/>
      <c r="D8" s="485"/>
      <c r="E8" s="485"/>
      <c r="F8" s="485"/>
      <c r="G8" s="485"/>
      <c r="H8" s="485"/>
      <c r="I8" s="485"/>
      <c r="J8" s="485"/>
      <c r="K8" s="485"/>
      <c r="L8" s="479"/>
      <c r="M8" s="486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2:26" ht="14.25" hidden="1" customHeight="1" x14ac:dyDescent="0.2">
      <c r="B9" s="188"/>
      <c r="C9" s="188"/>
      <c r="D9" s="188"/>
      <c r="E9" s="188"/>
      <c r="F9" s="188"/>
      <c r="G9" s="188"/>
      <c r="H9" s="188"/>
      <c r="I9" s="188"/>
      <c r="J9" s="188"/>
      <c r="K9" s="188"/>
      <c r="M9" s="202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2:26" ht="14.25" customHeight="1" x14ac:dyDescent="0.2">
      <c r="B10" s="188"/>
      <c r="C10" s="188"/>
      <c r="D10" s="188"/>
      <c r="E10" s="188"/>
      <c r="F10" s="188"/>
      <c r="G10" s="188"/>
      <c r="H10" s="188"/>
      <c r="I10" s="188"/>
      <c r="J10" s="188"/>
      <c r="K10" s="482" t="s">
        <v>58</v>
      </c>
      <c r="L10" s="483"/>
      <c r="M10" s="484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2:26" ht="13.5" customHeight="1" x14ac:dyDescent="0.2">
      <c r="B11" s="480" t="s">
        <v>27</v>
      </c>
      <c r="C11" s="480" t="s">
        <v>22</v>
      </c>
      <c r="D11" s="481"/>
      <c r="E11" s="481"/>
      <c r="F11" s="481"/>
      <c r="G11" s="190" t="s">
        <v>152</v>
      </c>
      <c r="H11" s="480" t="s">
        <v>28</v>
      </c>
      <c r="I11" s="480" t="s">
        <v>6</v>
      </c>
      <c r="J11" s="480" t="s">
        <v>30</v>
      </c>
      <c r="K11" s="189">
        <v>2024</v>
      </c>
      <c r="L11" s="191">
        <v>2025</v>
      </c>
      <c r="M11" s="203">
        <v>2026</v>
      </c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2:26" ht="15.75" customHeight="1" x14ac:dyDescent="0.2">
      <c r="B12" s="480"/>
      <c r="C12" s="481"/>
      <c r="D12" s="481"/>
      <c r="E12" s="481"/>
      <c r="F12" s="481"/>
      <c r="G12" s="190"/>
      <c r="H12" s="480"/>
      <c r="I12" s="480"/>
      <c r="J12" s="480"/>
      <c r="K12" s="189"/>
      <c r="M12" s="202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2:26" x14ac:dyDescent="0.2">
      <c r="B13" s="192">
        <v>1</v>
      </c>
      <c r="C13" s="192">
        <v>2</v>
      </c>
      <c r="D13" s="192">
        <v>3</v>
      </c>
      <c r="E13" s="192">
        <v>5</v>
      </c>
      <c r="F13" s="192">
        <v>6</v>
      </c>
      <c r="G13" s="192"/>
      <c r="H13" s="192">
        <v>7</v>
      </c>
      <c r="I13" s="192">
        <v>8</v>
      </c>
      <c r="J13" s="192">
        <v>9</v>
      </c>
      <c r="K13" s="192">
        <v>10</v>
      </c>
      <c r="L13" s="193">
        <v>11</v>
      </c>
      <c r="M13" s="204">
        <v>12</v>
      </c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2:26" ht="15.75" x14ac:dyDescent="0.2">
      <c r="B14" s="442" t="s">
        <v>31</v>
      </c>
      <c r="C14" s="167"/>
      <c r="D14" s="167"/>
      <c r="E14" s="167"/>
      <c r="F14" s="167"/>
      <c r="G14" s="167"/>
      <c r="H14" s="167"/>
      <c r="I14" s="167"/>
      <c r="J14" s="167"/>
      <c r="K14" s="434">
        <f>K15+K25+K140</f>
        <v>8109</v>
      </c>
      <c r="L14" s="434">
        <f>L15+L140+L25</f>
        <v>3198.9</v>
      </c>
      <c r="M14" s="435">
        <f>M15+M140+M25</f>
        <v>3102.8</v>
      </c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2:26" ht="32.25" customHeight="1" x14ac:dyDescent="0.2">
      <c r="B15" s="443" t="s">
        <v>158</v>
      </c>
      <c r="C15" s="299"/>
      <c r="D15" s="299"/>
      <c r="E15" s="299"/>
      <c r="F15" s="299"/>
      <c r="G15" s="299"/>
      <c r="H15" s="299"/>
      <c r="I15" s="299"/>
      <c r="J15" s="299"/>
      <c r="K15" s="436">
        <f>K16</f>
        <v>50.2</v>
      </c>
      <c r="L15" s="436">
        <f t="shared" ref="L15:M15" si="0">L16</f>
        <v>200.3</v>
      </c>
      <c r="M15" s="436">
        <f t="shared" si="0"/>
        <v>200.3</v>
      </c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2:26" ht="32.25" customHeight="1" x14ac:dyDescent="0.2">
      <c r="B16" s="249" t="s">
        <v>170</v>
      </c>
      <c r="C16" s="223" t="s">
        <v>165</v>
      </c>
      <c r="D16" s="223"/>
      <c r="E16" s="223"/>
      <c r="F16" s="223"/>
      <c r="G16" s="222"/>
      <c r="H16" s="223"/>
      <c r="I16" s="223"/>
      <c r="J16" s="223"/>
      <c r="K16" s="437">
        <f t="shared" ref="K16:K23" si="1">K17</f>
        <v>50.2</v>
      </c>
      <c r="L16" s="437">
        <f t="shared" ref="L16:L23" si="2">L17</f>
        <v>200.3</v>
      </c>
      <c r="M16" s="437">
        <f t="shared" ref="M16:M23" si="3">M17</f>
        <v>200.3</v>
      </c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2:26" ht="32.25" customHeight="1" x14ac:dyDescent="0.2">
      <c r="B17" s="249" t="s">
        <v>169</v>
      </c>
      <c r="C17" s="223" t="s">
        <v>165</v>
      </c>
      <c r="D17" s="223" t="s">
        <v>166</v>
      </c>
      <c r="E17" s="223" t="s">
        <v>33</v>
      </c>
      <c r="F17" s="223"/>
      <c r="G17" s="222"/>
      <c r="H17" s="223"/>
      <c r="I17" s="223"/>
      <c r="J17" s="223"/>
      <c r="K17" s="437">
        <f t="shared" si="1"/>
        <v>50.2</v>
      </c>
      <c r="L17" s="437">
        <f t="shared" si="2"/>
        <v>200.3</v>
      </c>
      <c r="M17" s="437">
        <f t="shared" si="3"/>
        <v>200.3</v>
      </c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2:26" ht="32.25" customHeight="1" x14ac:dyDescent="0.2">
      <c r="B18" s="249" t="s">
        <v>168</v>
      </c>
      <c r="C18" s="223" t="s">
        <v>165</v>
      </c>
      <c r="D18" s="223" t="s">
        <v>166</v>
      </c>
      <c r="E18" s="223" t="s">
        <v>33</v>
      </c>
      <c r="F18" s="223" t="s">
        <v>167</v>
      </c>
      <c r="G18" s="222"/>
      <c r="H18" s="223"/>
      <c r="I18" s="223"/>
      <c r="J18" s="223"/>
      <c r="K18" s="437">
        <f t="shared" si="1"/>
        <v>50.2</v>
      </c>
      <c r="L18" s="437">
        <f t="shared" si="2"/>
        <v>200.3</v>
      </c>
      <c r="M18" s="437">
        <f t="shared" si="3"/>
        <v>200.3</v>
      </c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2:26" ht="32.25" customHeight="1" x14ac:dyDescent="0.2">
      <c r="B19" s="179" t="s">
        <v>139</v>
      </c>
      <c r="C19" s="223" t="s">
        <v>165</v>
      </c>
      <c r="D19" s="223" t="s">
        <v>166</v>
      </c>
      <c r="E19" s="223" t="s">
        <v>33</v>
      </c>
      <c r="F19" s="223" t="s">
        <v>167</v>
      </c>
      <c r="G19" s="222" t="s">
        <v>131</v>
      </c>
      <c r="H19" s="223"/>
      <c r="I19" s="223"/>
      <c r="J19" s="223"/>
      <c r="K19" s="437">
        <f t="shared" si="1"/>
        <v>50.2</v>
      </c>
      <c r="L19" s="437">
        <f t="shared" si="2"/>
        <v>200.3</v>
      </c>
      <c r="M19" s="437">
        <f t="shared" si="3"/>
        <v>200.3</v>
      </c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2:26" ht="32.25" customHeight="1" x14ac:dyDescent="0.2">
      <c r="B20" s="179" t="s">
        <v>140</v>
      </c>
      <c r="C20" s="223" t="s">
        <v>165</v>
      </c>
      <c r="D20" s="223" t="s">
        <v>166</v>
      </c>
      <c r="E20" s="223" t="s">
        <v>33</v>
      </c>
      <c r="F20" s="223" t="s">
        <v>167</v>
      </c>
      <c r="G20" s="222" t="s">
        <v>132</v>
      </c>
      <c r="H20" s="223"/>
      <c r="I20" s="223"/>
      <c r="J20" s="223"/>
      <c r="K20" s="437">
        <f t="shared" si="1"/>
        <v>50.2</v>
      </c>
      <c r="L20" s="437">
        <f t="shared" si="2"/>
        <v>200.3</v>
      </c>
      <c r="M20" s="437">
        <f t="shared" si="3"/>
        <v>200.3</v>
      </c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2:26" ht="32.25" customHeight="1" x14ac:dyDescent="0.2">
      <c r="B21" s="22" t="s">
        <v>120</v>
      </c>
      <c r="C21" s="223" t="s">
        <v>165</v>
      </c>
      <c r="D21" s="223" t="s">
        <v>166</v>
      </c>
      <c r="E21" s="223" t="s">
        <v>33</v>
      </c>
      <c r="F21" s="223" t="s">
        <v>167</v>
      </c>
      <c r="G21" s="222" t="s">
        <v>45</v>
      </c>
      <c r="H21" s="223"/>
      <c r="I21" s="223"/>
      <c r="J21" s="223"/>
      <c r="K21" s="437">
        <f t="shared" si="1"/>
        <v>50.2</v>
      </c>
      <c r="L21" s="437">
        <f t="shared" si="2"/>
        <v>200.3</v>
      </c>
      <c r="M21" s="437">
        <f t="shared" si="3"/>
        <v>200.3</v>
      </c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2:26" ht="32.25" customHeight="1" x14ac:dyDescent="0.2">
      <c r="B22" s="400" t="s">
        <v>21</v>
      </c>
      <c r="C22" s="223" t="s">
        <v>165</v>
      </c>
      <c r="D22" s="223" t="s">
        <v>166</v>
      </c>
      <c r="E22" s="223" t="s">
        <v>33</v>
      </c>
      <c r="F22" s="223" t="s">
        <v>167</v>
      </c>
      <c r="G22" s="222" t="s">
        <v>45</v>
      </c>
      <c r="H22" s="223" t="s">
        <v>25</v>
      </c>
      <c r="I22" s="223"/>
      <c r="J22" s="223"/>
      <c r="K22" s="437">
        <f t="shared" si="1"/>
        <v>50.2</v>
      </c>
      <c r="L22" s="437">
        <f t="shared" si="2"/>
        <v>200.3</v>
      </c>
      <c r="M22" s="437">
        <f t="shared" si="3"/>
        <v>200.3</v>
      </c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2:26" ht="32.25" customHeight="1" x14ac:dyDescent="0.2">
      <c r="B23" s="442" t="s">
        <v>12</v>
      </c>
      <c r="C23" s="223" t="s">
        <v>165</v>
      </c>
      <c r="D23" s="223" t="s">
        <v>166</v>
      </c>
      <c r="E23" s="223" t="s">
        <v>33</v>
      </c>
      <c r="F23" s="223" t="s">
        <v>167</v>
      </c>
      <c r="G23" s="222" t="s">
        <v>45</v>
      </c>
      <c r="H23" s="223" t="s">
        <v>25</v>
      </c>
      <c r="I23" s="223" t="s">
        <v>39</v>
      </c>
      <c r="J23" s="223"/>
      <c r="K23" s="437">
        <f t="shared" si="1"/>
        <v>50.2</v>
      </c>
      <c r="L23" s="437">
        <f t="shared" si="2"/>
        <v>200.3</v>
      </c>
      <c r="M23" s="437">
        <f t="shared" si="3"/>
        <v>200.3</v>
      </c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2:26" ht="32.25" customHeight="1" x14ac:dyDescent="0.2">
      <c r="B24" s="442" t="s">
        <v>121</v>
      </c>
      <c r="C24" s="223" t="s">
        <v>165</v>
      </c>
      <c r="D24" s="223" t="s">
        <v>166</v>
      </c>
      <c r="E24" s="223" t="s">
        <v>33</v>
      </c>
      <c r="F24" s="223" t="s">
        <v>167</v>
      </c>
      <c r="G24" s="222" t="s">
        <v>45</v>
      </c>
      <c r="H24" s="223" t="s">
        <v>25</v>
      </c>
      <c r="I24" s="223" t="s">
        <v>39</v>
      </c>
      <c r="J24" s="223" t="s">
        <v>119</v>
      </c>
      <c r="K24" s="437">
        <f>'приложение 3'!J134</f>
        <v>50.2</v>
      </c>
      <c r="L24" s="437">
        <f>'приложение 3'!K134</f>
        <v>200.3</v>
      </c>
      <c r="M24" s="437">
        <f>'приложение 3'!L134</f>
        <v>200.3</v>
      </c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2:26" ht="24" customHeight="1" x14ac:dyDescent="0.2">
      <c r="B25" s="444" t="s">
        <v>79</v>
      </c>
      <c r="C25" s="294" t="s">
        <v>66</v>
      </c>
      <c r="D25" s="445" t="s">
        <v>37</v>
      </c>
      <c r="E25" s="294"/>
      <c r="F25" s="294"/>
      <c r="G25" s="294"/>
      <c r="H25" s="295"/>
      <c r="I25" s="295"/>
      <c r="J25" s="295"/>
      <c r="K25" s="194">
        <f>K26+K262</f>
        <v>4186.3999999999996</v>
      </c>
      <c r="L25" s="194">
        <f t="shared" ref="L25:M25" si="4">L26+L262</f>
        <v>348</v>
      </c>
      <c r="M25" s="194">
        <f t="shared" si="4"/>
        <v>240</v>
      </c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2:26" ht="12.75" customHeight="1" x14ac:dyDescent="0.2">
      <c r="B26" s="31" t="s">
        <v>65</v>
      </c>
      <c r="C26" s="17" t="s">
        <v>66</v>
      </c>
      <c r="D26" s="20" t="s">
        <v>37</v>
      </c>
      <c r="E26" s="17" t="s">
        <v>14</v>
      </c>
      <c r="F26" s="17"/>
      <c r="G26" s="17"/>
      <c r="H26" s="32"/>
      <c r="I26" s="32"/>
      <c r="J26" s="32"/>
      <c r="K26" s="195">
        <f>K27+K39+K50+K60+K99+K134</f>
        <v>4014.4</v>
      </c>
      <c r="L26" s="194">
        <f t="shared" ref="L26:M26" si="5">L27+L263</f>
        <v>348</v>
      </c>
      <c r="M26" s="194">
        <f t="shared" si="5"/>
        <v>240</v>
      </c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2:26" ht="14.25" customHeight="1" x14ac:dyDescent="0.2">
      <c r="B27" s="31" t="s">
        <v>85</v>
      </c>
      <c r="C27" s="17" t="s">
        <v>66</v>
      </c>
      <c r="D27" s="20" t="s">
        <v>37</v>
      </c>
      <c r="E27" s="17" t="s">
        <v>14</v>
      </c>
      <c r="F27" s="37" t="s">
        <v>10</v>
      </c>
      <c r="G27" s="37"/>
      <c r="H27" s="32"/>
      <c r="I27" s="32"/>
      <c r="J27" s="32"/>
      <c r="K27" s="195">
        <f>K28</f>
        <v>395</v>
      </c>
      <c r="L27" s="195">
        <f t="shared" ref="L27:M28" si="6">L28</f>
        <v>348</v>
      </c>
      <c r="M27" s="195">
        <f t="shared" si="6"/>
        <v>240</v>
      </c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2:26" ht="36.6" customHeight="1" x14ac:dyDescent="0.2">
      <c r="B28" s="174" t="s">
        <v>128</v>
      </c>
      <c r="C28" s="17" t="s">
        <v>66</v>
      </c>
      <c r="D28" s="20" t="s">
        <v>37</v>
      </c>
      <c r="E28" s="17" t="s">
        <v>14</v>
      </c>
      <c r="F28" s="37" t="s">
        <v>10</v>
      </c>
      <c r="G28" s="70" t="s">
        <v>130</v>
      </c>
      <c r="H28" s="32"/>
      <c r="I28" s="32"/>
      <c r="J28" s="32"/>
      <c r="K28" s="195">
        <f>K29</f>
        <v>395</v>
      </c>
      <c r="L28" s="195">
        <f t="shared" si="6"/>
        <v>348</v>
      </c>
      <c r="M28" s="195">
        <f t="shared" si="6"/>
        <v>240</v>
      </c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2:26" ht="14.25" customHeight="1" x14ac:dyDescent="0.2">
      <c r="B29" s="169" t="s">
        <v>129</v>
      </c>
      <c r="C29" s="17" t="s">
        <v>66</v>
      </c>
      <c r="D29" s="20" t="s">
        <v>37</v>
      </c>
      <c r="E29" s="17" t="s">
        <v>14</v>
      </c>
      <c r="F29" s="37" t="s">
        <v>10</v>
      </c>
      <c r="G29" s="70" t="s">
        <v>145</v>
      </c>
      <c r="H29" s="32"/>
      <c r="I29" s="32"/>
      <c r="J29" s="32"/>
      <c r="K29" s="195">
        <f>K30+K34</f>
        <v>395</v>
      </c>
      <c r="L29" s="195">
        <f>L30+L34</f>
        <v>348</v>
      </c>
      <c r="M29" s="195">
        <f>M30+M34</f>
        <v>240</v>
      </c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2:26" ht="25.9" customHeight="1" x14ac:dyDescent="0.2">
      <c r="B30" s="174" t="s">
        <v>51</v>
      </c>
      <c r="C30" s="17" t="s">
        <v>66</v>
      </c>
      <c r="D30" s="20" t="s">
        <v>37</v>
      </c>
      <c r="E30" s="17" t="s">
        <v>14</v>
      </c>
      <c r="F30" s="37" t="s">
        <v>10</v>
      </c>
      <c r="G30" s="70" t="s">
        <v>2</v>
      </c>
      <c r="H30" s="32"/>
      <c r="I30" s="32"/>
      <c r="J30" s="32"/>
      <c r="K30" s="195">
        <f>K31</f>
        <v>297</v>
      </c>
      <c r="L30" s="195">
        <f t="shared" ref="L30:M32" si="7">L31</f>
        <v>250</v>
      </c>
      <c r="M30" s="195">
        <f t="shared" si="7"/>
        <v>200</v>
      </c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2:26" ht="14.25" customHeight="1" x14ac:dyDescent="0.2">
      <c r="B31" s="196" t="s">
        <v>40</v>
      </c>
      <c r="C31" s="17" t="s">
        <v>66</v>
      </c>
      <c r="D31" s="20" t="s">
        <v>37</v>
      </c>
      <c r="E31" s="17" t="s">
        <v>14</v>
      </c>
      <c r="F31" s="37" t="s">
        <v>10</v>
      </c>
      <c r="G31" s="70" t="s">
        <v>2</v>
      </c>
      <c r="H31" s="84" t="s">
        <v>26</v>
      </c>
      <c r="I31" s="84"/>
      <c r="J31" s="84"/>
      <c r="K31" s="195">
        <f>K32</f>
        <v>297</v>
      </c>
      <c r="L31" s="195">
        <f t="shared" si="7"/>
        <v>250</v>
      </c>
      <c r="M31" s="195">
        <f t="shared" si="7"/>
        <v>200</v>
      </c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2:26" ht="14.25" customHeight="1" x14ac:dyDescent="0.2">
      <c r="B32" s="31" t="s">
        <v>78</v>
      </c>
      <c r="C32" s="17" t="s">
        <v>66</v>
      </c>
      <c r="D32" s="20" t="s">
        <v>37</v>
      </c>
      <c r="E32" s="17" t="s">
        <v>14</v>
      </c>
      <c r="F32" s="37" t="s">
        <v>10</v>
      </c>
      <c r="G32" s="70" t="s">
        <v>2</v>
      </c>
      <c r="H32" s="84" t="s">
        <v>26</v>
      </c>
      <c r="I32" s="84" t="s">
        <v>35</v>
      </c>
      <c r="J32" s="84"/>
      <c r="K32" s="195">
        <f>K33</f>
        <v>297</v>
      </c>
      <c r="L32" s="195">
        <f t="shared" si="7"/>
        <v>250</v>
      </c>
      <c r="M32" s="195">
        <f t="shared" si="7"/>
        <v>200</v>
      </c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2:26" ht="14.25" customHeight="1" x14ac:dyDescent="0.2">
      <c r="B33" s="31" t="s">
        <v>121</v>
      </c>
      <c r="C33" s="17" t="s">
        <v>66</v>
      </c>
      <c r="D33" s="20" t="s">
        <v>37</v>
      </c>
      <c r="E33" s="17" t="s">
        <v>14</v>
      </c>
      <c r="F33" s="37" t="s">
        <v>10</v>
      </c>
      <c r="G33" s="70" t="s">
        <v>2</v>
      </c>
      <c r="H33" s="84" t="s">
        <v>26</v>
      </c>
      <c r="I33" s="84" t="s">
        <v>35</v>
      </c>
      <c r="J33" s="84" t="s">
        <v>119</v>
      </c>
      <c r="K33" s="195">
        <f>'приложение 3'!J18</f>
        <v>297</v>
      </c>
      <c r="L33" s="195">
        <f>'приложение 3'!K18</f>
        <v>250</v>
      </c>
      <c r="M33" s="195">
        <f>'приложение 3'!L18</f>
        <v>200</v>
      </c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2:26" ht="27" customHeight="1" x14ac:dyDescent="0.2">
      <c r="B34" s="174" t="s">
        <v>52</v>
      </c>
      <c r="C34" s="17" t="s">
        <v>66</v>
      </c>
      <c r="D34" s="20" t="s">
        <v>37</v>
      </c>
      <c r="E34" s="17" t="s">
        <v>14</v>
      </c>
      <c r="F34" s="37" t="s">
        <v>10</v>
      </c>
      <c r="G34" s="70" t="s">
        <v>11</v>
      </c>
      <c r="H34" s="84"/>
      <c r="I34" s="84"/>
      <c r="J34" s="84"/>
      <c r="K34" s="195">
        <f>K35</f>
        <v>98</v>
      </c>
      <c r="L34" s="195">
        <f>K35</f>
        <v>98</v>
      </c>
      <c r="M34" s="195">
        <f t="shared" ref="L34:M37" si="8">M35</f>
        <v>40</v>
      </c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2:26" ht="14.25" customHeight="1" x14ac:dyDescent="0.2">
      <c r="B35" s="196" t="s">
        <v>40</v>
      </c>
      <c r="C35" s="17" t="s">
        <v>66</v>
      </c>
      <c r="D35" s="20" t="s">
        <v>37</v>
      </c>
      <c r="E35" s="17" t="s">
        <v>14</v>
      </c>
      <c r="F35" s="37" t="s">
        <v>10</v>
      </c>
      <c r="G35" s="70" t="s">
        <v>11</v>
      </c>
      <c r="H35" s="84"/>
      <c r="I35" s="84"/>
      <c r="J35" s="84"/>
      <c r="K35" s="195">
        <f>K36</f>
        <v>98</v>
      </c>
      <c r="L35" s="195">
        <f t="shared" si="8"/>
        <v>40</v>
      </c>
      <c r="M35" s="195">
        <f t="shared" si="8"/>
        <v>40</v>
      </c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2:26" ht="14.25" customHeight="1" x14ac:dyDescent="0.2">
      <c r="B36" s="31" t="s">
        <v>78</v>
      </c>
      <c r="C36" s="17" t="s">
        <v>66</v>
      </c>
      <c r="D36" s="20" t="s">
        <v>37</v>
      </c>
      <c r="E36" s="17" t="s">
        <v>14</v>
      </c>
      <c r="F36" s="37" t="s">
        <v>10</v>
      </c>
      <c r="G36" s="70" t="s">
        <v>11</v>
      </c>
      <c r="H36" s="84" t="s">
        <v>26</v>
      </c>
      <c r="I36" s="84"/>
      <c r="J36" s="84"/>
      <c r="K36" s="195">
        <f>K37</f>
        <v>98</v>
      </c>
      <c r="L36" s="195">
        <f t="shared" si="8"/>
        <v>40</v>
      </c>
      <c r="M36" s="195">
        <f t="shared" si="8"/>
        <v>40</v>
      </c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2:26" ht="14.25" customHeight="1" x14ac:dyDescent="0.2">
      <c r="B37" s="31" t="s">
        <v>121</v>
      </c>
      <c r="C37" s="17" t="s">
        <v>66</v>
      </c>
      <c r="D37" s="20" t="s">
        <v>37</v>
      </c>
      <c r="E37" s="17" t="s">
        <v>14</v>
      </c>
      <c r="F37" s="37" t="s">
        <v>10</v>
      </c>
      <c r="G37" s="70" t="s">
        <v>11</v>
      </c>
      <c r="H37" s="84" t="s">
        <v>26</v>
      </c>
      <c r="I37" s="84" t="s">
        <v>35</v>
      </c>
      <c r="J37" s="84"/>
      <c r="K37" s="195">
        <f>K38</f>
        <v>98</v>
      </c>
      <c r="L37" s="195">
        <f t="shared" si="8"/>
        <v>40</v>
      </c>
      <c r="M37" s="195">
        <f t="shared" si="8"/>
        <v>40</v>
      </c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2:26" ht="14.25" customHeight="1" x14ac:dyDescent="0.2">
      <c r="B38" s="31"/>
      <c r="C38" s="17" t="s">
        <v>66</v>
      </c>
      <c r="D38" s="20" t="s">
        <v>37</v>
      </c>
      <c r="E38" s="17" t="s">
        <v>14</v>
      </c>
      <c r="F38" s="37" t="s">
        <v>10</v>
      </c>
      <c r="G38" s="70" t="s">
        <v>11</v>
      </c>
      <c r="H38" s="84" t="s">
        <v>26</v>
      </c>
      <c r="I38" s="84" t="s">
        <v>35</v>
      </c>
      <c r="J38" s="84" t="s">
        <v>119</v>
      </c>
      <c r="K38" s="195">
        <f>'приложение 3'!J19</f>
        <v>98</v>
      </c>
      <c r="L38" s="195">
        <f>'приложение 3'!K19</f>
        <v>40</v>
      </c>
      <c r="M38" s="195">
        <f>'приложение 3'!L19</f>
        <v>40</v>
      </c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2:26" ht="24.75" customHeight="1" x14ac:dyDescent="0.2">
      <c r="B39" s="22" t="s">
        <v>86</v>
      </c>
      <c r="C39" s="37" t="s">
        <v>66</v>
      </c>
      <c r="D39" s="37" t="s">
        <v>37</v>
      </c>
      <c r="E39" s="37" t="s">
        <v>14</v>
      </c>
      <c r="F39" s="37" t="s">
        <v>117</v>
      </c>
      <c r="G39" s="37"/>
      <c r="H39" s="84"/>
      <c r="I39" s="84"/>
      <c r="J39" s="84"/>
      <c r="K39" s="195">
        <f t="shared" ref="K39:M40" si="9">K40</f>
        <v>188</v>
      </c>
      <c r="L39" s="195">
        <f t="shared" si="9"/>
        <v>0</v>
      </c>
      <c r="M39" s="195">
        <f t="shared" si="9"/>
        <v>0</v>
      </c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2:26" ht="24.75" customHeight="1" x14ac:dyDescent="0.2">
      <c r="B40" s="169" t="s">
        <v>128</v>
      </c>
      <c r="C40" s="37" t="s">
        <v>66</v>
      </c>
      <c r="D40" s="37" t="s">
        <v>37</v>
      </c>
      <c r="E40" s="37" t="s">
        <v>14</v>
      </c>
      <c r="F40" s="37" t="s">
        <v>117</v>
      </c>
      <c r="G40" s="70" t="s">
        <v>130</v>
      </c>
      <c r="H40" s="84"/>
      <c r="I40" s="84"/>
      <c r="J40" s="84"/>
      <c r="K40" s="195">
        <f t="shared" si="9"/>
        <v>188</v>
      </c>
      <c r="L40" s="195">
        <f t="shared" si="9"/>
        <v>0</v>
      </c>
      <c r="M40" s="195">
        <f t="shared" si="9"/>
        <v>0</v>
      </c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2:26" ht="24.75" customHeight="1" x14ac:dyDescent="0.2">
      <c r="B41" s="169" t="s">
        <v>129</v>
      </c>
      <c r="C41" s="37" t="s">
        <v>66</v>
      </c>
      <c r="D41" s="37" t="s">
        <v>37</v>
      </c>
      <c r="E41" s="37" t="s">
        <v>14</v>
      </c>
      <c r="F41" s="37" t="s">
        <v>117</v>
      </c>
      <c r="G41" s="70" t="s">
        <v>145</v>
      </c>
      <c r="H41" s="84"/>
      <c r="I41" s="84"/>
      <c r="J41" s="84"/>
      <c r="K41" s="195">
        <f>K45+K49</f>
        <v>188</v>
      </c>
      <c r="L41" s="195">
        <f>L45+L49</f>
        <v>0</v>
      </c>
      <c r="M41" s="195">
        <f>M45+M49</f>
        <v>0</v>
      </c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2:26" ht="24.75" customHeight="1" x14ac:dyDescent="0.2">
      <c r="B42" s="137" t="s">
        <v>67</v>
      </c>
      <c r="C42" s="37" t="s">
        <v>66</v>
      </c>
      <c r="D42" s="37" t="s">
        <v>37</v>
      </c>
      <c r="E42" s="37" t="s">
        <v>14</v>
      </c>
      <c r="F42" s="37" t="s">
        <v>117</v>
      </c>
      <c r="G42" s="70" t="s">
        <v>2</v>
      </c>
      <c r="H42" s="84"/>
      <c r="I42" s="84"/>
      <c r="J42" s="84"/>
      <c r="K42" s="195">
        <f t="shared" ref="K42:M44" si="10">K43</f>
        <v>150</v>
      </c>
      <c r="L42" s="195">
        <f t="shared" si="10"/>
        <v>0</v>
      </c>
      <c r="M42" s="195">
        <f t="shared" si="10"/>
        <v>0</v>
      </c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2:26" ht="24.75" customHeight="1" x14ac:dyDescent="0.2">
      <c r="B43" s="196" t="s">
        <v>40</v>
      </c>
      <c r="C43" s="37" t="s">
        <v>66</v>
      </c>
      <c r="D43" s="37" t="s">
        <v>37</v>
      </c>
      <c r="E43" s="37" t="s">
        <v>14</v>
      </c>
      <c r="F43" s="37" t="s">
        <v>117</v>
      </c>
      <c r="G43" s="70" t="s">
        <v>2</v>
      </c>
      <c r="H43" s="84" t="s">
        <v>26</v>
      </c>
      <c r="I43" s="84"/>
      <c r="J43" s="84"/>
      <c r="K43" s="195">
        <f t="shared" si="10"/>
        <v>150</v>
      </c>
      <c r="L43" s="195">
        <f t="shared" si="10"/>
        <v>0</v>
      </c>
      <c r="M43" s="195">
        <f t="shared" si="10"/>
        <v>0</v>
      </c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2:26" ht="24.75" customHeight="1" x14ac:dyDescent="0.2">
      <c r="B44" s="31" t="s">
        <v>78</v>
      </c>
      <c r="C44" s="37" t="s">
        <v>66</v>
      </c>
      <c r="D44" s="37" t="s">
        <v>37</v>
      </c>
      <c r="E44" s="37" t="s">
        <v>14</v>
      </c>
      <c r="F44" s="37" t="s">
        <v>117</v>
      </c>
      <c r="G44" s="70" t="s">
        <v>2</v>
      </c>
      <c r="H44" s="84" t="s">
        <v>26</v>
      </c>
      <c r="I44" s="84" t="s">
        <v>35</v>
      </c>
      <c r="J44" s="84"/>
      <c r="K44" s="195">
        <f t="shared" si="10"/>
        <v>150</v>
      </c>
      <c r="L44" s="195">
        <f t="shared" si="10"/>
        <v>0</v>
      </c>
      <c r="M44" s="195">
        <f t="shared" si="10"/>
        <v>0</v>
      </c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2:26" ht="24.75" customHeight="1" x14ac:dyDescent="0.2">
      <c r="B45" s="31" t="s">
        <v>121</v>
      </c>
      <c r="C45" s="37" t="s">
        <v>66</v>
      </c>
      <c r="D45" s="37" t="s">
        <v>37</v>
      </c>
      <c r="E45" s="37" t="s">
        <v>14</v>
      </c>
      <c r="F45" s="37" t="s">
        <v>117</v>
      </c>
      <c r="G45" s="70" t="s">
        <v>2</v>
      </c>
      <c r="H45" s="84" t="s">
        <v>26</v>
      </c>
      <c r="I45" s="84" t="s">
        <v>35</v>
      </c>
      <c r="J45" s="84" t="s">
        <v>119</v>
      </c>
      <c r="K45" s="195">
        <f>'приложение 3'!J23</f>
        <v>150</v>
      </c>
      <c r="L45" s="195">
        <f>'приложение 3'!K23</f>
        <v>0</v>
      </c>
      <c r="M45" s="195">
        <f>'приложение 3'!L23</f>
        <v>0</v>
      </c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2:26" ht="24.75" customHeight="1" x14ac:dyDescent="0.2">
      <c r="B46" s="174" t="s">
        <v>52</v>
      </c>
      <c r="C46" s="37" t="s">
        <v>66</v>
      </c>
      <c r="D46" s="37" t="s">
        <v>37</v>
      </c>
      <c r="E46" s="37" t="s">
        <v>14</v>
      </c>
      <c r="F46" s="37" t="s">
        <v>117</v>
      </c>
      <c r="G46" s="70" t="s">
        <v>11</v>
      </c>
      <c r="H46" s="84"/>
      <c r="I46" s="84"/>
      <c r="J46" s="84"/>
      <c r="K46" s="195">
        <f t="shared" ref="K46:M48" si="11">K47</f>
        <v>38</v>
      </c>
      <c r="L46" s="195">
        <f t="shared" si="11"/>
        <v>0</v>
      </c>
      <c r="M46" s="195">
        <f t="shared" si="11"/>
        <v>0</v>
      </c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2:26" ht="24.75" customHeight="1" x14ac:dyDescent="0.2">
      <c r="B47" s="196" t="s">
        <v>40</v>
      </c>
      <c r="C47" s="37" t="s">
        <v>66</v>
      </c>
      <c r="D47" s="37" t="s">
        <v>37</v>
      </c>
      <c r="E47" s="37" t="s">
        <v>14</v>
      </c>
      <c r="F47" s="37" t="s">
        <v>117</v>
      </c>
      <c r="G47" s="70" t="s">
        <v>11</v>
      </c>
      <c r="H47" s="84" t="s">
        <v>26</v>
      </c>
      <c r="I47" s="84"/>
      <c r="J47" s="84"/>
      <c r="K47" s="195">
        <f t="shared" si="11"/>
        <v>38</v>
      </c>
      <c r="L47" s="195">
        <f t="shared" si="11"/>
        <v>0</v>
      </c>
      <c r="M47" s="195">
        <f t="shared" si="11"/>
        <v>0</v>
      </c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2:26" ht="24.75" customHeight="1" x14ac:dyDescent="0.2">
      <c r="B48" s="31" t="s">
        <v>78</v>
      </c>
      <c r="C48" s="37" t="s">
        <v>66</v>
      </c>
      <c r="D48" s="37" t="s">
        <v>37</v>
      </c>
      <c r="E48" s="37" t="s">
        <v>14</v>
      </c>
      <c r="F48" s="37" t="s">
        <v>117</v>
      </c>
      <c r="G48" s="70" t="s">
        <v>11</v>
      </c>
      <c r="H48" s="84" t="s">
        <v>26</v>
      </c>
      <c r="I48" s="84" t="s">
        <v>35</v>
      </c>
      <c r="J48" s="84"/>
      <c r="K48" s="195">
        <f t="shared" si="11"/>
        <v>38</v>
      </c>
      <c r="L48" s="195">
        <f t="shared" si="11"/>
        <v>0</v>
      </c>
      <c r="M48" s="195">
        <f t="shared" si="11"/>
        <v>0</v>
      </c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2:26" ht="24.75" customHeight="1" x14ac:dyDescent="0.2">
      <c r="B49" s="31" t="s">
        <v>121</v>
      </c>
      <c r="C49" s="37" t="s">
        <v>66</v>
      </c>
      <c r="D49" s="37" t="s">
        <v>37</v>
      </c>
      <c r="E49" s="37" t="s">
        <v>14</v>
      </c>
      <c r="F49" s="37" t="s">
        <v>117</v>
      </c>
      <c r="G49" s="70" t="s">
        <v>11</v>
      </c>
      <c r="H49" s="84" t="s">
        <v>26</v>
      </c>
      <c r="I49" s="84" t="s">
        <v>35</v>
      </c>
      <c r="J49" s="84" t="s">
        <v>119</v>
      </c>
      <c r="K49" s="195">
        <f>'приложение 3'!J24</f>
        <v>38</v>
      </c>
      <c r="L49" s="195">
        <f>'приложение 3'!K24</f>
        <v>0</v>
      </c>
      <c r="M49" s="195">
        <f>'приложение 3'!L24</f>
        <v>0</v>
      </c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2:26" ht="24.75" customHeight="1" x14ac:dyDescent="0.2">
      <c r="B50" s="169" t="s">
        <v>128</v>
      </c>
      <c r="C50" s="37" t="s">
        <v>66</v>
      </c>
      <c r="D50" s="37" t="s">
        <v>37</v>
      </c>
      <c r="E50" s="37" t="s">
        <v>14</v>
      </c>
      <c r="F50" s="18" t="s">
        <v>3</v>
      </c>
      <c r="G50" s="70" t="s">
        <v>130</v>
      </c>
      <c r="H50" s="84"/>
      <c r="I50" s="84"/>
      <c r="J50" s="84"/>
      <c r="K50" s="195">
        <f>K51</f>
        <v>1616.8</v>
      </c>
      <c r="L50" s="195">
        <f>L51</f>
        <v>861.5</v>
      </c>
      <c r="M50" s="195">
        <f>M51</f>
        <v>781</v>
      </c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2:26" ht="24.75" customHeight="1" x14ac:dyDescent="0.2">
      <c r="B51" s="169" t="s">
        <v>129</v>
      </c>
      <c r="C51" s="37" t="s">
        <v>66</v>
      </c>
      <c r="D51" s="37" t="s">
        <v>37</v>
      </c>
      <c r="E51" s="37" t="s">
        <v>14</v>
      </c>
      <c r="F51" s="18" t="s">
        <v>3</v>
      </c>
      <c r="G51" s="70" t="s">
        <v>145</v>
      </c>
      <c r="H51" s="84"/>
      <c r="I51" s="84"/>
      <c r="J51" s="84"/>
      <c r="K51" s="195">
        <f>K52+K58</f>
        <v>1616.8</v>
      </c>
      <c r="L51" s="195">
        <f>L52+L58</f>
        <v>861.5</v>
      </c>
      <c r="M51" s="195">
        <f>M52+M58</f>
        <v>781</v>
      </c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2:26" ht="24.75" customHeight="1" x14ac:dyDescent="0.2">
      <c r="B52" s="174" t="s">
        <v>51</v>
      </c>
      <c r="C52" s="37" t="s">
        <v>66</v>
      </c>
      <c r="D52" s="37" t="s">
        <v>37</v>
      </c>
      <c r="E52" s="37" t="s">
        <v>14</v>
      </c>
      <c r="F52" s="18" t="s">
        <v>3</v>
      </c>
      <c r="G52" s="70" t="s">
        <v>2</v>
      </c>
      <c r="H52" s="84"/>
      <c r="I52" s="84"/>
      <c r="J52" s="84"/>
      <c r="K52" s="195">
        <f>K53</f>
        <v>1058.5</v>
      </c>
      <c r="L52" s="195">
        <f t="shared" ref="L52:M54" si="12">L53</f>
        <v>681.5</v>
      </c>
      <c r="M52" s="195">
        <f t="shared" si="12"/>
        <v>642</v>
      </c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2:26" ht="24.75" customHeight="1" x14ac:dyDescent="0.2">
      <c r="B53" s="197" t="s">
        <v>40</v>
      </c>
      <c r="C53" s="37" t="s">
        <v>66</v>
      </c>
      <c r="D53" s="37" t="s">
        <v>37</v>
      </c>
      <c r="E53" s="37" t="s">
        <v>14</v>
      </c>
      <c r="F53" s="18" t="s">
        <v>3</v>
      </c>
      <c r="G53" s="70" t="s">
        <v>2</v>
      </c>
      <c r="H53" s="206" t="s">
        <v>26</v>
      </c>
      <c r="I53" s="206"/>
      <c r="J53" s="206"/>
      <c r="K53" s="195">
        <f>K54</f>
        <v>1058.5</v>
      </c>
      <c r="L53" s="195">
        <f t="shared" si="12"/>
        <v>681.5</v>
      </c>
      <c r="M53" s="195">
        <f t="shared" si="12"/>
        <v>642</v>
      </c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2:26" ht="24.75" customHeight="1" x14ac:dyDescent="0.2">
      <c r="B54" s="196" t="s">
        <v>8</v>
      </c>
      <c r="C54" s="37" t="s">
        <v>66</v>
      </c>
      <c r="D54" s="37" t="s">
        <v>37</v>
      </c>
      <c r="E54" s="37" t="s">
        <v>14</v>
      </c>
      <c r="F54" s="18" t="s">
        <v>3</v>
      </c>
      <c r="G54" s="70" t="s">
        <v>2</v>
      </c>
      <c r="H54" s="206" t="s">
        <v>26</v>
      </c>
      <c r="I54" s="206" t="s">
        <v>33</v>
      </c>
      <c r="J54" s="206"/>
      <c r="K54" s="195">
        <f>K55</f>
        <v>1058.5</v>
      </c>
      <c r="L54" s="195">
        <f t="shared" si="12"/>
        <v>681.5</v>
      </c>
      <c r="M54" s="195">
        <f t="shared" si="12"/>
        <v>642</v>
      </c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2:26" ht="24.75" customHeight="1" x14ac:dyDescent="0.2">
      <c r="B55" s="31" t="s">
        <v>121</v>
      </c>
      <c r="C55" s="37" t="s">
        <v>66</v>
      </c>
      <c r="D55" s="37" t="s">
        <v>37</v>
      </c>
      <c r="E55" s="37" t="s">
        <v>14</v>
      </c>
      <c r="F55" s="18" t="s">
        <v>3</v>
      </c>
      <c r="G55" s="70" t="s">
        <v>2</v>
      </c>
      <c r="H55" s="84" t="s">
        <v>26</v>
      </c>
      <c r="I55" s="84" t="s">
        <v>33</v>
      </c>
      <c r="J55" s="84" t="s">
        <v>119</v>
      </c>
      <c r="K55" s="195">
        <f>'приложение 3'!J32</f>
        <v>1058.5</v>
      </c>
      <c r="L55" s="195">
        <f>'приложение 3'!K32</f>
        <v>681.5</v>
      </c>
      <c r="M55" s="195">
        <f>'приложение 3'!L32</f>
        <v>642</v>
      </c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2:26" ht="15" customHeight="1" x14ac:dyDescent="0.2">
      <c r="B56" s="174" t="s">
        <v>155</v>
      </c>
      <c r="C56" s="37" t="s">
        <v>66</v>
      </c>
      <c r="D56" s="37" t="s">
        <v>37</v>
      </c>
      <c r="E56" s="37" t="s">
        <v>14</v>
      </c>
      <c r="F56" s="18" t="s">
        <v>3</v>
      </c>
      <c r="G56" s="18" t="s">
        <v>11</v>
      </c>
      <c r="H56" s="206"/>
      <c r="I56" s="206"/>
      <c r="J56" s="206"/>
      <c r="K56" s="195">
        <f>K57</f>
        <v>558.29999999999995</v>
      </c>
      <c r="L56" s="195">
        <f t="shared" ref="L56:M58" si="13">L57</f>
        <v>180</v>
      </c>
      <c r="M56" s="195">
        <f t="shared" si="13"/>
        <v>139</v>
      </c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2:26" ht="18" customHeight="1" x14ac:dyDescent="0.2">
      <c r="B57" s="197" t="s">
        <v>40</v>
      </c>
      <c r="C57" s="37" t="s">
        <v>66</v>
      </c>
      <c r="D57" s="37" t="s">
        <v>37</v>
      </c>
      <c r="E57" s="37" t="s">
        <v>14</v>
      </c>
      <c r="F57" s="18" t="s">
        <v>3</v>
      </c>
      <c r="G57" s="18" t="s">
        <v>11</v>
      </c>
      <c r="H57" s="206" t="s">
        <v>26</v>
      </c>
      <c r="I57" s="206"/>
      <c r="J57" s="206"/>
      <c r="K57" s="195">
        <f>K58</f>
        <v>558.29999999999995</v>
      </c>
      <c r="L57" s="195">
        <f t="shared" si="13"/>
        <v>180</v>
      </c>
      <c r="M57" s="195">
        <f t="shared" si="13"/>
        <v>139</v>
      </c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2:26" ht="18" customHeight="1" x14ac:dyDescent="0.2">
      <c r="B58" s="196" t="s">
        <v>8</v>
      </c>
      <c r="C58" s="37" t="s">
        <v>66</v>
      </c>
      <c r="D58" s="37" t="s">
        <v>37</v>
      </c>
      <c r="E58" s="37" t="s">
        <v>14</v>
      </c>
      <c r="F58" s="18" t="s">
        <v>3</v>
      </c>
      <c r="G58" s="18" t="s">
        <v>11</v>
      </c>
      <c r="H58" s="206" t="s">
        <v>26</v>
      </c>
      <c r="I58" s="206" t="s">
        <v>33</v>
      </c>
      <c r="J58" s="206"/>
      <c r="K58" s="195">
        <f>K59</f>
        <v>558.29999999999995</v>
      </c>
      <c r="L58" s="195">
        <f t="shared" si="13"/>
        <v>180</v>
      </c>
      <c r="M58" s="195">
        <f t="shared" si="13"/>
        <v>139</v>
      </c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2:26" ht="18" customHeight="1" x14ac:dyDescent="0.2">
      <c r="B59" s="31" t="s">
        <v>121</v>
      </c>
      <c r="C59" s="37" t="s">
        <v>66</v>
      </c>
      <c r="D59" s="37" t="s">
        <v>37</v>
      </c>
      <c r="E59" s="37" t="s">
        <v>14</v>
      </c>
      <c r="F59" s="18" t="s">
        <v>3</v>
      </c>
      <c r="G59" s="18" t="s">
        <v>11</v>
      </c>
      <c r="H59" s="84" t="s">
        <v>26</v>
      </c>
      <c r="I59" s="84" t="s">
        <v>33</v>
      </c>
      <c r="J59" s="84" t="s">
        <v>119</v>
      </c>
      <c r="K59" s="195">
        <f>'приложение 3'!J33</f>
        <v>558.29999999999995</v>
      </c>
      <c r="L59" s="195">
        <f>'приложение 3'!K33</f>
        <v>180</v>
      </c>
      <c r="M59" s="195">
        <f>'приложение 3'!L33</f>
        <v>139</v>
      </c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2:26" ht="18" customHeight="1" x14ac:dyDescent="0.2">
      <c r="B60" s="174" t="s">
        <v>155</v>
      </c>
      <c r="C60" s="37" t="s">
        <v>66</v>
      </c>
      <c r="D60" s="37" t="s">
        <v>37</v>
      </c>
      <c r="E60" s="37" t="s">
        <v>14</v>
      </c>
      <c r="F60" s="18" t="s">
        <v>0</v>
      </c>
      <c r="G60" s="18"/>
      <c r="H60" s="84"/>
      <c r="I60" s="84"/>
      <c r="J60" s="84"/>
      <c r="K60" s="195">
        <f>K66+K80+K61</f>
        <v>1001.6</v>
      </c>
      <c r="L60" s="195">
        <f t="shared" ref="L60:M60" si="14">L66+L80+L61</f>
        <v>176</v>
      </c>
      <c r="M60" s="195">
        <f t="shared" si="14"/>
        <v>251.3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2:26" ht="18" customHeight="1" x14ac:dyDescent="0.2">
      <c r="B61" s="169" t="s">
        <v>128</v>
      </c>
      <c r="C61" s="37" t="s">
        <v>66</v>
      </c>
      <c r="D61" s="37" t="s">
        <v>37</v>
      </c>
      <c r="E61" s="37" t="s">
        <v>14</v>
      </c>
      <c r="F61" s="18" t="s">
        <v>0</v>
      </c>
      <c r="G61" s="15" t="s">
        <v>130</v>
      </c>
      <c r="H61" s="84"/>
      <c r="I61" s="84"/>
      <c r="J61" s="84"/>
      <c r="K61" s="195">
        <f t="shared" ref="K61:M64" si="15">K62</f>
        <v>19.2</v>
      </c>
      <c r="L61" s="195">
        <f t="shared" si="15"/>
        <v>0</v>
      </c>
      <c r="M61" s="195">
        <f t="shared" si="15"/>
        <v>0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2:26" ht="18" customHeight="1" x14ac:dyDescent="0.2">
      <c r="B62" s="169" t="s">
        <v>129</v>
      </c>
      <c r="C62" s="37" t="s">
        <v>66</v>
      </c>
      <c r="D62" s="37" t="s">
        <v>37</v>
      </c>
      <c r="E62" s="37" t="s">
        <v>14</v>
      </c>
      <c r="F62" s="18" t="s">
        <v>0</v>
      </c>
      <c r="G62" s="15" t="s">
        <v>145</v>
      </c>
      <c r="H62" s="84"/>
      <c r="I62" s="84"/>
      <c r="J62" s="84"/>
      <c r="K62" s="195">
        <f t="shared" si="15"/>
        <v>19.2</v>
      </c>
      <c r="L62" s="195">
        <f t="shared" si="15"/>
        <v>0</v>
      </c>
      <c r="M62" s="195">
        <f t="shared" si="15"/>
        <v>0</v>
      </c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2:26" ht="18" customHeight="1" x14ac:dyDescent="0.2">
      <c r="B63" s="197" t="s">
        <v>40</v>
      </c>
      <c r="C63" s="37" t="s">
        <v>66</v>
      </c>
      <c r="D63" s="37" t="s">
        <v>37</v>
      </c>
      <c r="E63" s="37" t="s">
        <v>14</v>
      </c>
      <c r="F63" s="18" t="s">
        <v>0</v>
      </c>
      <c r="G63" s="15" t="s">
        <v>20</v>
      </c>
      <c r="H63" s="206" t="s">
        <v>26</v>
      </c>
      <c r="I63" s="84"/>
      <c r="J63" s="84"/>
      <c r="K63" s="195">
        <f t="shared" si="15"/>
        <v>19.2</v>
      </c>
      <c r="L63" s="195">
        <f t="shared" si="15"/>
        <v>0</v>
      </c>
      <c r="M63" s="195">
        <f t="shared" si="15"/>
        <v>0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2:26" ht="18" customHeight="1" x14ac:dyDescent="0.2">
      <c r="B64" s="196" t="s">
        <v>8</v>
      </c>
      <c r="C64" s="37" t="s">
        <v>66</v>
      </c>
      <c r="D64" s="37" t="s">
        <v>37</v>
      </c>
      <c r="E64" s="37" t="s">
        <v>14</v>
      </c>
      <c r="F64" s="18" t="s">
        <v>0</v>
      </c>
      <c r="G64" s="15" t="s">
        <v>20</v>
      </c>
      <c r="H64" s="84" t="s">
        <v>26</v>
      </c>
      <c r="I64" s="84" t="s">
        <v>33</v>
      </c>
      <c r="J64" s="84"/>
      <c r="K64" s="195">
        <f t="shared" si="15"/>
        <v>19.2</v>
      </c>
      <c r="L64" s="195">
        <f t="shared" si="15"/>
        <v>0</v>
      </c>
      <c r="M64" s="195">
        <f t="shared" si="15"/>
        <v>0</v>
      </c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2:26" ht="18" customHeight="1" x14ac:dyDescent="0.2">
      <c r="B65" s="31" t="s">
        <v>121</v>
      </c>
      <c r="C65" s="37" t="s">
        <v>66</v>
      </c>
      <c r="D65" s="37" t="s">
        <v>37</v>
      </c>
      <c r="E65" s="37" t="s">
        <v>14</v>
      </c>
      <c r="F65" s="18" t="s">
        <v>0</v>
      </c>
      <c r="G65" s="15" t="s">
        <v>20</v>
      </c>
      <c r="H65" s="84" t="s">
        <v>26</v>
      </c>
      <c r="I65" s="84" t="s">
        <v>33</v>
      </c>
      <c r="J65" s="84" t="s">
        <v>119</v>
      </c>
      <c r="K65" s="195">
        <f>'приложение 3'!J37</f>
        <v>19.2</v>
      </c>
      <c r="L65" s="195">
        <f>'приложение 3'!K37</f>
        <v>0</v>
      </c>
      <c r="M65" s="195">
        <f>'приложение 3'!L37</f>
        <v>0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2:26" ht="18" customHeight="1" x14ac:dyDescent="0.2">
      <c r="B66" s="174" t="s">
        <v>139</v>
      </c>
      <c r="C66" s="37" t="s">
        <v>66</v>
      </c>
      <c r="D66" s="37" t="s">
        <v>37</v>
      </c>
      <c r="E66" s="37" t="s">
        <v>14</v>
      </c>
      <c r="F66" s="18" t="s">
        <v>0</v>
      </c>
      <c r="G66" s="15" t="s">
        <v>131</v>
      </c>
      <c r="H66" s="84"/>
      <c r="I66" s="84"/>
      <c r="J66" s="84"/>
      <c r="K66" s="195">
        <f>K67</f>
        <v>955</v>
      </c>
      <c r="L66" s="195">
        <f t="shared" ref="L66:M70" si="16">L67</f>
        <v>120</v>
      </c>
      <c r="M66" s="195">
        <f t="shared" si="16"/>
        <v>231.20000000000002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2:26" ht="18" customHeight="1" x14ac:dyDescent="0.2">
      <c r="B67" s="174" t="s">
        <v>140</v>
      </c>
      <c r="C67" s="37" t="s">
        <v>66</v>
      </c>
      <c r="D67" s="37" t="s">
        <v>37</v>
      </c>
      <c r="E67" s="37" t="s">
        <v>14</v>
      </c>
      <c r="F67" s="18" t="s">
        <v>0</v>
      </c>
      <c r="G67" s="15" t="s">
        <v>132</v>
      </c>
      <c r="H67" s="84"/>
      <c r="I67" s="84"/>
      <c r="J67" s="84"/>
      <c r="K67" s="195">
        <f>K68+K75+K76</f>
        <v>955</v>
      </c>
      <c r="L67" s="195">
        <f>L68+L75+L76</f>
        <v>120</v>
      </c>
      <c r="M67" s="195">
        <f>M68+M75+M76</f>
        <v>231.20000000000002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2:26" ht="18" customHeight="1" x14ac:dyDescent="0.2">
      <c r="B68" s="138" t="s">
        <v>120</v>
      </c>
      <c r="C68" s="37" t="s">
        <v>66</v>
      </c>
      <c r="D68" s="37" t="s">
        <v>37</v>
      </c>
      <c r="E68" s="37" t="s">
        <v>14</v>
      </c>
      <c r="F68" s="18" t="s">
        <v>0</v>
      </c>
      <c r="G68" s="15" t="s">
        <v>45</v>
      </c>
      <c r="H68" s="84"/>
      <c r="I68" s="84"/>
      <c r="J68" s="84"/>
      <c r="K68" s="195">
        <f>K69</f>
        <v>740</v>
      </c>
      <c r="L68" s="195">
        <f t="shared" si="16"/>
        <v>20</v>
      </c>
      <c r="M68" s="195">
        <f t="shared" si="16"/>
        <v>198.3</v>
      </c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2:26" ht="18" customHeight="1" x14ac:dyDescent="0.2">
      <c r="B69" s="193"/>
      <c r="C69" s="37" t="s">
        <v>66</v>
      </c>
      <c r="D69" s="37" t="s">
        <v>37</v>
      </c>
      <c r="E69" s="37" t="s">
        <v>14</v>
      </c>
      <c r="F69" s="18" t="s">
        <v>0</v>
      </c>
      <c r="G69" s="15" t="s">
        <v>45</v>
      </c>
      <c r="H69" s="206" t="s">
        <v>26</v>
      </c>
      <c r="I69" s="206"/>
      <c r="J69" s="206"/>
      <c r="K69" s="195">
        <f>K70</f>
        <v>740</v>
      </c>
      <c r="L69" s="195">
        <f t="shared" si="16"/>
        <v>20</v>
      </c>
      <c r="M69" s="195">
        <f t="shared" si="16"/>
        <v>198.3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2:26" ht="18" customHeight="1" x14ac:dyDescent="0.2">
      <c r="B70" s="196" t="s">
        <v>8</v>
      </c>
      <c r="C70" s="37" t="s">
        <v>66</v>
      </c>
      <c r="D70" s="37" t="s">
        <v>37</v>
      </c>
      <c r="E70" s="37" t="s">
        <v>14</v>
      </c>
      <c r="F70" s="18" t="s">
        <v>0</v>
      </c>
      <c r="G70" s="15" t="s">
        <v>45</v>
      </c>
      <c r="H70" s="206" t="s">
        <v>26</v>
      </c>
      <c r="I70" s="206" t="s">
        <v>33</v>
      </c>
      <c r="J70" s="206"/>
      <c r="K70" s="195">
        <f>K71</f>
        <v>740</v>
      </c>
      <c r="L70" s="195">
        <f t="shared" si="16"/>
        <v>20</v>
      </c>
      <c r="M70" s="195">
        <f t="shared" si="16"/>
        <v>198.3</v>
      </c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2:26" ht="18" customHeight="1" x14ac:dyDescent="0.2">
      <c r="B71" s="31" t="s">
        <v>121</v>
      </c>
      <c r="C71" s="37" t="s">
        <v>66</v>
      </c>
      <c r="D71" s="37" t="s">
        <v>37</v>
      </c>
      <c r="E71" s="37" t="s">
        <v>14</v>
      </c>
      <c r="F71" s="18" t="s">
        <v>0</v>
      </c>
      <c r="G71" s="15" t="s">
        <v>45</v>
      </c>
      <c r="H71" s="84" t="s">
        <v>26</v>
      </c>
      <c r="I71" s="84" t="s">
        <v>33</v>
      </c>
      <c r="J71" s="84" t="s">
        <v>119</v>
      </c>
      <c r="K71" s="195">
        <f>'приложение 3'!J40</f>
        <v>740</v>
      </c>
      <c r="L71" s="195">
        <f>'приложение 3'!K40</f>
        <v>20</v>
      </c>
      <c r="M71" s="195">
        <f>'приложение 3'!L40</f>
        <v>198.3</v>
      </c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2:26" s="208" customFormat="1" ht="25.15" customHeight="1" x14ac:dyDescent="0.2">
      <c r="B72" s="170" t="s">
        <v>72</v>
      </c>
      <c r="C72" s="209" t="s">
        <v>66</v>
      </c>
      <c r="D72" s="209" t="s">
        <v>37</v>
      </c>
      <c r="E72" s="209" t="s">
        <v>14</v>
      </c>
      <c r="F72" s="209" t="s">
        <v>0</v>
      </c>
      <c r="G72" s="209" t="s">
        <v>73</v>
      </c>
      <c r="H72" s="213"/>
      <c r="I72" s="213"/>
      <c r="J72" s="213"/>
      <c r="K72" s="210">
        <f t="shared" ref="K72:M74" si="17">K73</f>
        <v>0</v>
      </c>
      <c r="L72" s="210">
        <f t="shared" si="17"/>
        <v>0</v>
      </c>
      <c r="M72" s="211">
        <f t="shared" si="17"/>
        <v>0</v>
      </c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</row>
    <row r="73" spans="2:26" ht="15" customHeight="1" x14ac:dyDescent="0.2">
      <c r="B73" s="197" t="s">
        <v>40</v>
      </c>
      <c r="C73" s="209" t="s">
        <v>66</v>
      </c>
      <c r="D73" s="209" t="s">
        <v>37</v>
      </c>
      <c r="E73" s="209" t="s">
        <v>14</v>
      </c>
      <c r="F73" s="209" t="s">
        <v>0</v>
      </c>
      <c r="G73" s="209" t="s">
        <v>73</v>
      </c>
      <c r="H73" s="212" t="s">
        <v>26</v>
      </c>
      <c r="I73" s="212"/>
      <c r="J73" s="213"/>
      <c r="K73" s="210">
        <f t="shared" si="17"/>
        <v>0</v>
      </c>
      <c r="L73" s="210">
        <f t="shared" si="17"/>
        <v>0</v>
      </c>
      <c r="M73" s="211">
        <f t="shared" si="17"/>
        <v>0</v>
      </c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2:26" ht="15" customHeight="1" x14ac:dyDescent="0.2">
      <c r="B74" s="196" t="s">
        <v>8</v>
      </c>
      <c r="C74" s="209" t="s">
        <v>66</v>
      </c>
      <c r="D74" s="209" t="s">
        <v>37</v>
      </c>
      <c r="E74" s="209" t="s">
        <v>14</v>
      </c>
      <c r="F74" s="209" t="s">
        <v>0</v>
      </c>
      <c r="G74" s="209" t="s">
        <v>73</v>
      </c>
      <c r="H74" s="212" t="s">
        <v>26</v>
      </c>
      <c r="I74" s="212" t="s">
        <v>33</v>
      </c>
      <c r="J74" s="213"/>
      <c r="K74" s="210">
        <f t="shared" si="17"/>
        <v>0</v>
      </c>
      <c r="L74" s="210">
        <f t="shared" si="17"/>
        <v>0</v>
      </c>
      <c r="M74" s="211">
        <f t="shared" si="17"/>
        <v>0</v>
      </c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2:26" ht="15" customHeight="1" x14ac:dyDescent="0.2">
      <c r="B75" s="31" t="s">
        <v>121</v>
      </c>
      <c r="C75" s="209" t="s">
        <v>66</v>
      </c>
      <c r="D75" s="209" t="s">
        <v>37</v>
      </c>
      <c r="E75" s="209" t="s">
        <v>14</v>
      </c>
      <c r="F75" s="209" t="s">
        <v>0</v>
      </c>
      <c r="G75" s="209" t="s">
        <v>73</v>
      </c>
      <c r="H75" s="213" t="s">
        <v>26</v>
      </c>
      <c r="I75" s="213" t="s">
        <v>33</v>
      </c>
      <c r="J75" s="213" t="s">
        <v>119</v>
      </c>
      <c r="K75" s="210">
        <f>'приложение 3'!J41</f>
        <v>0</v>
      </c>
      <c r="L75" s="210">
        <f>'приложение 3'!K41</f>
        <v>0</v>
      </c>
      <c r="M75" s="210">
        <f>'приложение 3'!L41</f>
        <v>0</v>
      </c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2:26" ht="15" customHeight="1" x14ac:dyDescent="0.2">
      <c r="B76" s="170" t="s">
        <v>163</v>
      </c>
      <c r="C76" s="209" t="s">
        <v>66</v>
      </c>
      <c r="D76" s="209" t="s">
        <v>37</v>
      </c>
      <c r="E76" s="209" t="s">
        <v>14</v>
      </c>
      <c r="F76" s="209" t="s">
        <v>0</v>
      </c>
      <c r="G76" s="209" t="s">
        <v>162</v>
      </c>
      <c r="H76" s="213"/>
      <c r="I76" s="213"/>
      <c r="J76" s="213"/>
      <c r="K76" s="210">
        <f>K77</f>
        <v>215</v>
      </c>
      <c r="L76" s="210">
        <f t="shared" ref="L76:M78" si="18">L77</f>
        <v>100</v>
      </c>
      <c r="M76" s="210">
        <f t="shared" si="18"/>
        <v>32.900000000000006</v>
      </c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2:26" ht="15" customHeight="1" x14ac:dyDescent="0.2">
      <c r="B77" s="197" t="s">
        <v>40</v>
      </c>
      <c r="C77" s="209" t="s">
        <v>66</v>
      </c>
      <c r="D77" s="209" t="s">
        <v>37</v>
      </c>
      <c r="E77" s="209" t="s">
        <v>14</v>
      </c>
      <c r="F77" s="209" t="s">
        <v>0</v>
      </c>
      <c r="G77" s="209" t="s">
        <v>162</v>
      </c>
      <c r="H77" s="212" t="s">
        <v>26</v>
      </c>
      <c r="I77" s="212"/>
      <c r="J77" s="213"/>
      <c r="K77" s="210">
        <f>K78</f>
        <v>215</v>
      </c>
      <c r="L77" s="210">
        <f t="shared" si="18"/>
        <v>100</v>
      </c>
      <c r="M77" s="210">
        <f t="shared" si="18"/>
        <v>32.900000000000006</v>
      </c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2:26" ht="15" customHeight="1" x14ac:dyDescent="0.2">
      <c r="B78" s="196" t="s">
        <v>8</v>
      </c>
      <c r="C78" s="209" t="s">
        <v>66</v>
      </c>
      <c r="D78" s="209" t="s">
        <v>37</v>
      </c>
      <c r="E78" s="209" t="s">
        <v>14</v>
      </c>
      <c r="F78" s="209" t="s">
        <v>0</v>
      </c>
      <c r="G78" s="209" t="s">
        <v>162</v>
      </c>
      <c r="H78" s="212" t="s">
        <v>26</v>
      </c>
      <c r="I78" s="212" t="s">
        <v>33</v>
      </c>
      <c r="J78" s="213"/>
      <c r="K78" s="210">
        <f>K79</f>
        <v>215</v>
      </c>
      <c r="L78" s="210">
        <f t="shared" si="18"/>
        <v>100</v>
      </c>
      <c r="M78" s="210">
        <f t="shared" si="18"/>
        <v>32.900000000000006</v>
      </c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2:26" ht="15" customHeight="1" x14ac:dyDescent="0.2">
      <c r="B79" s="31" t="s">
        <v>121</v>
      </c>
      <c r="C79" s="209" t="s">
        <v>66</v>
      </c>
      <c r="D79" s="209" t="s">
        <v>37</v>
      </c>
      <c r="E79" s="209" t="s">
        <v>14</v>
      </c>
      <c r="F79" s="209" t="s">
        <v>0</v>
      </c>
      <c r="G79" s="209" t="s">
        <v>162</v>
      </c>
      <c r="H79" s="213" t="s">
        <v>26</v>
      </c>
      <c r="I79" s="213" t="s">
        <v>33</v>
      </c>
      <c r="J79" s="213" t="s">
        <v>119</v>
      </c>
      <c r="K79" s="210">
        <f>'приложение 3'!J42</f>
        <v>215</v>
      </c>
      <c r="L79" s="210">
        <f>'приложение 3'!K42</f>
        <v>100</v>
      </c>
      <c r="M79" s="210">
        <f>'приложение 3'!L42</f>
        <v>32.900000000000006</v>
      </c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2:26" ht="15" customHeight="1" x14ac:dyDescent="0.2">
      <c r="B80" s="174" t="s">
        <v>133</v>
      </c>
      <c r="C80" s="172" t="s">
        <v>66</v>
      </c>
      <c r="D80" s="172" t="s">
        <v>37</v>
      </c>
      <c r="E80" s="172" t="s">
        <v>14</v>
      </c>
      <c r="F80" s="172" t="s">
        <v>0</v>
      </c>
      <c r="G80" s="172" t="s">
        <v>135</v>
      </c>
      <c r="H80" s="84"/>
      <c r="I80" s="84"/>
      <c r="J80" s="84"/>
      <c r="K80" s="195">
        <f>K81+K86</f>
        <v>27.4</v>
      </c>
      <c r="L80" s="195">
        <f>L85+L90+L94+L98</f>
        <v>56</v>
      </c>
      <c r="M80" s="195">
        <f>M85+M90+M94+M98</f>
        <v>20.100000000000001</v>
      </c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2:26" ht="15" customHeight="1" x14ac:dyDescent="0.2">
      <c r="B81" s="174" t="s">
        <v>138</v>
      </c>
      <c r="C81" s="172" t="s">
        <v>66</v>
      </c>
      <c r="D81" s="172" t="s">
        <v>37</v>
      </c>
      <c r="E81" s="172" t="s">
        <v>14</v>
      </c>
      <c r="F81" s="172" t="s">
        <v>0</v>
      </c>
      <c r="G81" s="172" t="s">
        <v>136</v>
      </c>
      <c r="H81" s="84"/>
      <c r="I81" s="84"/>
      <c r="J81" s="84"/>
      <c r="K81" s="195">
        <f t="shared" ref="K81:M84" si="19">K82</f>
        <v>2</v>
      </c>
      <c r="L81" s="195">
        <f t="shared" si="19"/>
        <v>2</v>
      </c>
      <c r="M81" s="195">
        <f t="shared" si="19"/>
        <v>1</v>
      </c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2:26" ht="24.6" customHeight="1" x14ac:dyDescent="0.2">
      <c r="B82" s="170" t="s">
        <v>124</v>
      </c>
      <c r="C82" s="172" t="s">
        <v>66</v>
      </c>
      <c r="D82" s="172" t="s">
        <v>37</v>
      </c>
      <c r="E82" s="172" t="s">
        <v>14</v>
      </c>
      <c r="F82" s="172" t="s">
        <v>0</v>
      </c>
      <c r="G82" s="172" t="s">
        <v>123</v>
      </c>
      <c r="H82" s="84"/>
      <c r="I82" s="84"/>
      <c r="J82" s="84"/>
      <c r="K82" s="195">
        <f t="shared" si="19"/>
        <v>2</v>
      </c>
      <c r="L82" s="195">
        <f t="shared" si="19"/>
        <v>2</v>
      </c>
      <c r="M82" s="195">
        <f t="shared" si="19"/>
        <v>1</v>
      </c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2:26" ht="15" customHeight="1" x14ac:dyDescent="0.2">
      <c r="B83" s="197" t="s">
        <v>40</v>
      </c>
      <c r="C83" s="172" t="s">
        <v>66</v>
      </c>
      <c r="D83" s="172" t="s">
        <v>37</v>
      </c>
      <c r="E83" s="172" t="s">
        <v>14</v>
      </c>
      <c r="F83" s="172" t="s">
        <v>0</v>
      </c>
      <c r="G83" s="172" t="s">
        <v>123</v>
      </c>
      <c r="H83" s="206" t="s">
        <v>26</v>
      </c>
      <c r="I83" s="206"/>
      <c r="J83" s="84"/>
      <c r="K83" s="195">
        <f t="shared" si="19"/>
        <v>2</v>
      </c>
      <c r="L83" s="195">
        <f t="shared" si="19"/>
        <v>2</v>
      </c>
      <c r="M83" s="195">
        <f t="shared" si="19"/>
        <v>1</v>
      </c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2:26" ht="15" customHeight="1" x14ac:dyDescent="0.2">
      <c r="B84" s="196" t="s">
        <v>8</v>
      </c>
      <c r="C84" s="172" t="s">
        <v>66</v>
      </c>
      <c r="D84" s="172" t="s">
        <v>37</v>
      </c>
      <c r="E84" s="172" t="s">
        <v>14</v>
      </c>
      <c r="F84" s="172" t="s">
        <v>0</v>
      </c>
      <c r="G84" s="172" t="s">
        <v>123</v>
      </c>
      <c r="H84" s="206" t="s">
        <v>26</v>
      </c>
      <c r="I84" s="206" t="s">
        <v>33</v>
      </c>
      <c r="J84" s="84"/>
      <c r="K84" s="195">
        <f t="shared" si="19"/>
        <v>2</v>
      </c>
      <c r="L84" s="195">
        <f t="shared" si="19"/>
        <v>2</v>
      </c>
      <c r="M84" s="195">
        <f t="shared" si="19"/>
        <v>1</v>
      </c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2:26" ht="15" customHeight="1" x14ac:dyDescent="0.2">
      <c r="B85" s="31" t="s">
        <v>121</v>
      </c>
      <c r="C85" s="172" t="s">
        <v>66</v>
      </c>
      <c r="D85" s="172" t="s">
        <v>37</v>
      </c>
      <c r="E85" s="172" t="s">
        <v>14</v>
      </c>
      <c r="F85" s="172" t="s">
        <v>0</v>
      </c>
      <c r="G85" s="172" t="s">
        <v>123</v>
      </c>
      <c r="H85" s="84" t="s">
        <v>26</v>
      </c>
      <c r="I85" s="84" t="s">
        <v>33</v>
      </c>
      <c r="J85" s="84" t="s">
        <v>119</v>
      </c>
      <c r="K85" s="195">
        <f>'приложение 3'!J45</f>
        <v>2</v>
      </c>
      <c r="L85" s="195">
        <f>'приложение 3'!K45</f>
        <v>2</v>
      </c>
      <c r="M85" s="195">
        <f>'приложение 3'!L45</f>
        <v>1</v>
      </c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2:26" ht="15" customHeight="1" x14ac:dyDescent="0.2">
      <c r="B86" s="174" t="s">
        <v>134</v>
      </c>
      <c r="C86" s="172" t="s">
        <v>66</v>
      </c>
      <c r="D86" s="172" t="s">
        <v>37</v>
      </c>
      <c r="E86" s="172" t="s">
        <v>14</v>
      </c>
      <c r="F86" s="172" t="s">
        <v>0</v>
      </c>
      <c r="G86" s="172" t="s">
        <v>137</v>
      </c>
      <c r="H86" s="84"/>
      <c r="I86" s="84"/>
      <c r="J86" s="84"/>
      <c r="K86" s="195">
        <f>K90+K94+K98</f>
        <v>25.4</v>
      </c>
      <c r="L86" s="195">
        <f>L90+L94+L98</f>
        <v>54</v>
      </c>
      <c r="M86" s="195">
        <f>M90+M94+M98</f>
        <v>19.100000000000001</v>
      </c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2:26" ht="15" customHeight="1" x14ac:dyDescent="0.2">
      <c r="B87" s="138" t="s">
        <v>4</v>
      </c>
      <c r="C87" s="172" t="s">
        <v>66</v>
      </c>
      <c r="D87" s="172" t="s">
        <v>37</v>
      </c>
      <c r="E87" s="172" t="s">
        <v>14</v>
      </c>
      <c r="F87" s="172" t="s">
        <v>0</v>
      </c>
      <c r="G87" s="172" t="s">
        <v>46</v>
      </c>
      <c r="H87" s="84"/>
      <c r="I87" s="84"/>
      <c r="J87" s="84"/>
      <c r="K87" s="195">
        <f t="shared" ref="K87:M89" si="20">K88</f>
        <v>10.1</v>
      </c>
      <c r="L87" s="195">
        <f t="shared" si="20"/>
        <v>15</v>
      </c>
      <c r="M87" s="195">
        <f t="shared" si="20"/>
        <v>9.1</v>
      </c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2:26" ht="15" customHeight="1" x14ac:dyDescent="0.2">
      <c r="B88" s="197" t="s">
        <v>40</v>
      </c>
      <c r="C88" s="172" t="s">
        <v>66</v>
      </c>
      <c r="D88" s="172" t="s">
        <v>37</v>
      </c>
      <c r="E88" s="172" t="s">
        <v>14</v>
      </c>
      <c r="F88" s="172" t="s">
        <v>0</v>
      </c>
      <c r="G88" s="172" t="s">
        <v>46</v>
      </c>
      <c r="H88" s="206" t="s">
        <v>26</v>
      </c>
      <c r="I88" s="206"/>
      <c r="J88" s="84"/>
      <c r="K88" s="195">
        <f t="shared" si="20"/>
        <v>10.1</v>
      </c>
      <c r="L88" s="195">
        <f t="shared" si="20"/>
        <v>15</v>
      </c>
      <c r="M88" s="195">
        <f t="shared" si="20"/>
        <v>9.1</v>
      </c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2:26" ht="15" customHeight="1" x14ac:dyDescent="0.2">
      <c r="B89" s="196" t="s">
        <v>8</v>
      </c>
      <c r="C89" s="172" t="s">
        <v>66</v>
      </c>
      <c r="D89" s="172" t="s">
        <v>37</v>
      </c>
      <c r="E89" s="172" t="s">
        <v>14</v>
      </c>
      <c r="F89" s="172" t="s">
        <v>0</v>
      </c>
      <c r="G89" s="172" t="s">
        <v>46</v>
      </c>
      <c r="H89" s="206" t="s">
        <v>26</v>
      </c>
      <c r="I89" s="206" t="s">
        <v>33</v>
      </c>
      <c r="J89" s="84"/>
      <c r="K89" s="195">
        <f t="shared" si="20"/>
        <v>10.1</v>
      </c>
      <c r="L89" s="195">
        <f t="shared" si="20"/>
        <v>15</v>
      </c>
      <c r="M89" s="195">
        <f t="shared" si="20"/>
        <v>9.1</v>
      </c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2:26" ht="15" customHeight="1" x14ac:dyDescent="0.2">
      <c r="B90" s="31" t="s">
        <v>121</v>
      </c>
      <c r="C90" s="172" t="s">
        <v>66</v>
      </c>
      <c r="D90" s="172" t="s">
        <v>37</v>
      </c>
      <c r="E90" s="172" t="s">
        <v>14</v>
      </c>
      <c r="F90" s="172" t="s">
        <v>0</v>
      </c>
      <c r="G90" s="172" t="s">
        <v>46</v>
      </c>
      <c r="H90" s="84" t="s">
        <v>26</v>
      </c>
      <c r="I90" s="84" t="s">
        <v>33</v>
      </c>
      <c r="J90" s="84" t="s">
        <v>119</v>
      </c>
      <c r="K90" s="195">
        <f>'приложение 3'!J47</f>
        <v>10.1</v>
      </c>
      <c r="L90" s="195">
        <f>'приложение 3'!K47</f>
        <v>15</v>
      </c>
      <c r="M90" s="195">
        <f>'приложение 3'!L47</f>
        <v>9.1</v>
      </c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2:26" ht="15" customHeight="1" x14ac:dyDescent="0.2">
      <c r="B91" s="138" t="s">
        <v>5</v>
      </c>
      <c r="C91" s="172" t="s">
        <v>66</v>
      </c>
      <c r="D91" s="172" t="s">
        <v>37</v>
      </c>
      <c r="E91" s="172" t="s">
        <v>14</v>
      </c>
      <c r="F91" s="172" t="s">
        <v>0</v>
      </c>
      <c r="G91" s="172" t="s">
        <v>47</v>
      </c>
      <c r="H91" s="84"/>
      <c r="I91" s="84"/>
      <c r="J91" s="84"/>
      <c r="K91" s="195">
        <f t="shared" ref="K91:M93" si="21">K92</f>
        <v>9.3000000000000007</v>
      </c>
      <c r="L91" s="195">
        <f t="shared" si="21"/>
        <v>10</v>
      </c>
      <c r="M91" s="195">
        <f t="shared" si="21"/>
        <v>10</v>
      </c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2:26" ht="15" customHeight="1" x14ac:dyDescent="0.2">
      <c r="B92" s="197" t="s">
        <v>40</v>
      </c>
      <c r="C92" s="172" t="s">
        <v>66</v>
      </c>
      <c r="D92" s="172" t="s">
        <v>37</v>
      </c>
      <c r="E92" s="172" t="s">
        <v>14</v>
      </c>
      <c r="F92" s="172" t="s">
        <v>0</v>
      </c>
      <c r="G92" s="172" t="s">
        <v>47</v>
      </c>
      <c r="H92" s="206" t="s">
        <v>26</v>
      </c>
      <c r="I92" s="206"/>
      <c r="J92" s="84"/>
      <c r="K92" s="195">
        <f t="shared" si="21"/>
        <v>9.3000000000000007</v>
      </c>
      <c r="L92" s="195">
        <f t="shared" si="21"/>
        <v>10</v>
      </c>
      <c r="M92" s="195">
        <f t="shared" si="21"/>
        <v>10</v>
      </c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2:26" ht="15" customHeight="1" x14ac:dyDescent="0.2">
      <c r="B93" s="196" t="s">
        <v>8</v>
      </c>
      <c r="C93" s="172" t="s">
        <v>66</v>
      </c>
      <c r="D93" s="172" t="s">
        <v>37</v>
      </c>
      <c r="E93" s="172" t="s">
        <v>14</v>
      </c>
      <c r="F93" s="172" t="s">
        <v>0</v>
      </c>
      <c r="G93" s="172" t="s">
        <v>47</v>
      </c>
      <c r="H93" s="206" t="s">
        <v>26</v>
      </c>
      <c r="I93" s="206" t="s">
        <v>33</v>
      </c>
      <c r="J93" s="84"/>
      <c r="K93" s="195">
        <f t="shared" si="21"/>
        <v>9.3000000000000007</v>
      </c>
      <c r="L93" s="195">
        <f t="shared" si="21"/>
        <v>10</v>
      </c>
      <c r="M93" s="195">
        <f t="shared" si="21"/>
        <v>10</v>
      </c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2:26" ht="15" customHeight="1" x14ac:dyDescent="0.2">
      <c r="B94" s="31" t="s">
        <v>121</v>
      </c>
      <c r="C94" s="172" t="s">
        <v>66</v>
      </c>
      <c r="D94" s="172" t="s">
        <v>37</v>
      </c>
      <c r="E94" s="172" t="s">
        <v>14</v>
      </c>
      <c r="F94" s="172" t="s">
        <v>0</v>
      </c>
      <c r="G94" s="172" t="s">
        <v>47</v>
      </c>
      <c r="H94" s="84" t="s">
        <v>26</v>
      </c>
      <c r="I94" s="84" t="s">
        <v>33</v>
      </c>
      <c r="J94" s="84" t="s">
        <v>119</v>
      </c>
      <c r="K94" s="195">
        <f>'приложение 3'!J48</f>
        <v>9.3000000000000007</v>
      </c>
      <c r="L94" s="195">
        <f>'приложение 3'!K48</f>
        <v>10</v>
      </c>
      <c r="M94" s="195">
        <f>'приложение 3'!L48</f>
        <v>10</v>
      </c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2:26" ht="15" customHeight="1" x14ac:dyDescent="0.2">
      <c r="B95" s="138" t="s">
        <v>156</v>
      </c>
      <c r="C95" s="172" t="s">
        <v>66</v>
      </c>
      <c r="D95" s="172" t="s">
        <v>37</v>
      </c>
      <c r="E95" s="172" t="s">
        <v>14</v>
      </c>
      <c r="F95" s="172" t="s">
        <v>0</v>
      </c>
      <c r="G95" s="172" t="s">
        <v>1</v>
      </c>
      <c r="H95" s="84"/>
      <c r="I95" s="84"/>
      <c r="J95" s="84"/>
      <c r="K95" s="195">
        <f t="shared" ref="K95:M97" si="22">K96</f>
        <v>6</v>
      </c>
      <c r="L95" s="195">
        <f t="shared" si="22"/>
        <v>29</v>
      </c>
      <c r="M95" s="195">
        <f t="shared" si="22"/>
        <v>0</v>
      </c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2:26" ht="15" customHeight="1" x14ac:dyDescent="0.2">
      <c r="B96" s="197" t="s">
        <v>40</v>
      </c>
      <c r="C96" s="172" t="s">
        <v>66</v>
      </c>
      <c r="D96" s="172" t="s">
        <v>37</v>
      </c>
      <c r="E96" s="172" t="s">
        <v>14</v>
      </c>
      <c r="F96" s="172" t="s">
        <v>0</v>
      </c>
      <c r="G96" s="172" t="s">
        <v>1</v>
      </c>
      <c r="H96" s="206" t="s">
        <v>26</v>
      </c>
      <c r="I96" s="206"/>
      <c r="J96" s="84"/>
      <c r="K96" s="195">
        <f t="shared" si="22"/>
        <v>6</v>
      </c>
      <c r="L96" s="195">
        <f t="shared" si="22"/>
        <v>29</v>
      </c>
      <c r="M96" s="195">
        <f t="shared" si="22"/>
        <v>0</v>
      </c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2:26" ht="15" customHeight="1" x14ac:dyDescent="0.2">
      <c r="B97" s="196" t="s">
        <v>8</v>
      </c>
      <c r="C97" s="172" t="s">
        <v>66</v>
      </c>
      <c r="D97" s="172" t="s">
        <v>37</v>
      </c>
      <c r="E97" s="172" t="s">
        <v>14</v>
      </c>
      <c r="F97" s="172" t="s">
        <v>0</v>
      </c>
      <c r="G97" s="172" t="s">
        <v>1</v>
      </c>
      <c r="H97" s="206" t="s">
        <v>26</v>
      </c>
      <c r="I97" s="206" t="s">
        <v>33</v>
      </c>
      <c r="J97" s="84"/>
      <c r="K97" s="195">
        <f t="shared" si="22"/>
        <v>6</v>
      </c>
      <c r="L97" s="195">
        <f t="shared" si="22"/>
        <v>29</v>
      </c>
      <c r="M97" s="195">
        <f t="shared" si="22"/>
        <v>0</v>
      </c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2:26" ht="15" customHeight="1" x14ac:dyDescent="0.2">
      <c r="B98" s="31" t="s">
        <v>121</v>
      </c>
      <c r="C98" s="172" t="s">
        <v>66</v>
      </c>
      <c r="D98" s="172" t="s">
        <v>37</v>
      </c>
      <c r="E98" s="172" t="s">
        <v>14</v>
      </c>
      <c r="F98" s="172" t="s">
        <v>0</v>
      </c>
      <c r="G98" s="172" t="s">
        <v>1</v>
      </c>
      <c r="H98" s="84" t="s">
        <v>26</v>
      </c>
      <c r="I98" s="84" t="s">
        <v>33</v>
      </c>
      <c r="J98" s="84" t="s">
        <v>119</v>
      </c>
      <c r="K98" s="195">
        <f>'приложение 3'!J49</f>
        <v>6</v>
      </c>
      <c r="L98" s="195">
        <f>'приложение 3'!K49</f>
        <v>29</v>
      </c>
      <c r="M98" s="195">
        <f>'приложение 3'!L49</f>
        <v>0</v>
      </c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2:26" ht="24.75" customHeight="1" x14ac:dyDescent="0.2">
      <c r="B99" s="22" t="s">
        <v>86</v>
      </c>
      <c r="C99" s="37" t="s">
        <v>66</v>
      </c>
      <c r="D99" s="37" t="s">
        <v>37</v>
      </c>
      <c r="E99" s="37" t="s">
        <v>14</v>
      </c>
      <c r="F99" s="37" t="s">
        <v>117</v>
      </c>
      <c r="G99" s="37"/>
      <c r="H99" s="84"/>
      <c r="I99" s="84"/>
      <c r="J99" s="84"/>
      <c r="K99" s="195">
        <f>K100+K115+K124</f>
        <v>812</v>
      </c>
      <c r="L99" s="195">
        <f>L100+L115+L124</f>
        <v>0</v>
      </c>
      <c r="M99" s="195">
        <f>M100+M115+M124</f>
        <v>0</v>
      </c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2:26" ht="24.75" customHeight="1" x14ac:dyDescent="0.2">
      <c r="B100" s="169" t="s">
        <v>128</v>
      </c>
      <c r="C100" s="37" t="s">
        <v>66</v>
      </c>
      <c r="D100" s="37" t="s">
        <v>37</v>
      </c>
      <c r="E100" s="37" t="s">
        <v>14</v>
      </c>
      <c r="F100" s="37" t="s">
        <v>117</v>
      </c>
      <c r="G100" s="71" t="s">
        <v>130</v>
      </c>
      <c r="H100" s="84"/>
      <c r="I100" s="84"/>
      <c r="J100" s="84"/>
      <c r="K100" s="195">
        <f>K101</f>
        <v>812</v>
      </c>
      <c r="L100" s="195">
        <f>L101</f>
        <v>0</v>
      </c>
      <c r="M100" s="195">
        <f>M101</f>
        <v>0</v>
      </c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2:26" ht="24.75" customHeight="1" x14ac:dyDescent="0.2">
      <c r="B101" s="169" t="s">
        <v>129</v>
      </c>
      <c r="C101" s="37" t="s">
        <v>66</v>
      </c>
      <c r="D101" s="37" t="s">
        <v>37</v>
      </c>
      <c r="E101" s="37" t="s">
        <v>14</v>
      </c>
      <c r="F101" s="37" t="s">
        <v>117</v>
      </c>
      <c r="G101" s="70" t="s">
        <v>145</v>
      </c>
      <c r="H101" s="84"/>
      <c r="I101" s="84"/>
      <c r="J101" s="84"/>
      <c r="K101" s="195">
        <f>K105+K109+K113</f>
        <v>812</v>
      </c>
      <c r="L101" s="195">
        <f>L105+L109+L113</f>
        <v>0</v>
      </c>
      <c r="M101" s="195">
        <f>M105+M109+M113</f>
        <v>0</v>
      </c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2:26" ht="24.75" customHeight="1" x14ac:dyDescent="0.2">
      <c r="B102" s="174" t="s">
        <v>51</v>
      </c>
      <c r="C102" s="37" t="s">
        <v>66</v>
      </c>
      <c r="D102" s="37" t="s">
        <v>37</v>
      </c>
      <c r="E102" s="37" t="s">
        <v>14</v>
      </c>
      <c r="F102" s="37" t="s">
        <v>117</v>
      </c>
      <c r="G102" s="70" t="s">
        <v>2</v>
      </c>
      <c r="H102" s="84"/>
      <c r="I102" s="84"/>
      <c r="J102" s="84"/>
      <c r="K102" s="195">
        <f t="shared" ref="K102:M104" si="23">K103</f>
        <v>760</v>
      </c>
      <c r="L102" s="195">
        <f t="shared" si="23"/>
        <v>0</v>
      </c>
      <c r="M102" s="195">
        <f t="shared" si="23"/>
        <v>0</v>
      </c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2:26" ht="24.75" customHeight="1" x14ac:dyDescent="0.2">
      <c r="B103" s="197" t="s">
        <v>40</v>
      </c>
      <c r="C103" s="37" t="s">
        <v>66</v>
      </c>
      <c r="D103" s="37" t="s">
        <v>37</v>
      </c>
      <c r="E103" s="37" t="s">
        <v>14</v>
      </c>
      <c r="F103" s="37" t="s">
        <v>117</v>
      </c>
      <c r="G103" s="70" t="s">
        <v>2</v>
      </c>
      <c r="H103" s="206" t="s">
        <v>26</v>
      </c>
      <c r="I103" s="206"/>
      <c r="J103" s="84"/>
      <c r="K103" s="195">
        <f t="shared" si="23"/>
        <v>760</v>
      </c>
      <c r="L103" s="195">
        <f t="shared" si="23"/>
        <v>0</v>
      </c>
      <c r="M103" s="195">
        <f t="shared" si="23"/>
        <v>0</v>
      </c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2:26" ht="24.75" customHeight="1" x14ac:dyDescent="0.2">
      <c r="B104" s="196" t="s">
        <v>8</v>
      </c>
      <c r="C104" s="37" t="s">
        <v>66</v>
      </c>
      <c r="D104" s="37" t="s">
        <v>37</v>
      </c>
      <c r="E104" s="37" t="s">
        <v>14</v>
      </c>
      <c r="F104" s="37" t="s">
        <v>117</v>
      </c>
      <c r="G104" s="70" t="s">
        <v>2</v>
      </c>
      <c r="H104" s="206" t="s">
        <v>26</v>
      </c>
      <c r="I104" s="206" t="s">
        <v>33</v>
      </c>
      <c r="J104" s="84"/>
      <c r="K104" s="195">
        <f t="shared" si="23"/>
        <v>760</v>
      </c>
      <c r="L104" s="195">
        <f t="shared" si="23"/>
        <v>0</v>
      </c>
      <c r="M104" s="195">
        <f t="shared" si="23"/>
        <v>0</v>
      </c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2:26" ht="24.75" customHeight="1" x14ac:dyDescent="0.2">
      <c r="B105" s="31" t="s">
        <v>121</v>
      </c>
      <c r="C105" s="37" t="s">
        <v>66</v>
      </c>
      <c r="D105" s="37" t="s">
        <v>37</v>
      </c>
      <c r="E105" s="37" t="s">
        <v>14</v>
      </c>
      <c r="F105" s="37" t="s">
        <v>117</v>
      </c>
      <c r="G105" s="70" t="s">
        <v>2</v>
      </c>
      <c r="H105" s="84" t="s">
        <v>26</v>
      </c>
      <c r="I105" s="84" t="s">
        <v>33</v>
      </c>
      <c r="J105" s="84" t="s">
        <v>119</v>
      </c>
      <c r="K105" s="195">
        <f>'приложение 3'!J53</f>
        <v>760</v>
      </c>
      <c r="L105" s="195">
        <f>'приложение 3'!K53</f>
        <v>0</v>
      </c>
      <c r="M105" s="195">
        <f>'приложение 3'!L53</f>
        <v>0</v>
      </c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2:26" ht="24.75" customHeight="1" x14ac:dyDescent="0.2">
      <c r="B106" s="138" t="s">
        <v>24</v>
      </c>
      <c r="C106" s="37" t="s">
        <v>66</v>
      </c>
      <c r="D106" s="37" t="s">
        <v>37</v>
      </c>
      <c r="E106" s="37" t="s">
        <v>14</v>
      </c>
      <c r="F106" s="37" t="s">
        <v>117</v>
      </c>
      <c r="G106" s="37" t="s">
        <v>20</v>
      </c>
      <c r="H106" s="84"/>
      <c r="I106" s="84"/>
      <c r="J106" s="84"/>
      <c r="K106" s="195">
        <f t="shared" ref="K106:M108" si="24">K107</f>
        <v>0</v>
      </c>
      <c r="L106" s="195">
        <f t="shared" si="24"/>
        <v>0</v>
      </c>
      <c r="M106" s="195">
        <f t="shared" si="24"/>
        <v>0</v>
      </c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2:26" ht="24.75" customHeight="1" x14ac:dyDescent="0.2">
      <c r="B107" s="197" t="s">
        <v>40</v>
      </c>
      <c r="C107" s="37" t="s">
        <v>66</v>
      </c>
      <c r="D107" s="37" t="s">
        <v>37</v>
      </c>
      <c r="E107" s="37" t="s">
        <v>14</v>
      </c>
      <c r="F107" s="37" t="s">
        <v>117</v>
      </c>
      <c r="G107" s="37" t="s">
        <v>20</v>
      </c>
      <c r="H107" s="206" t="s">
        <v>26</v>
      </c>
      <c r="I107" s="206"/>
      <c r="J107" s="84"/>
      <c r="K107" s="195">
        <f t="shared" si="24"/>
        <v>0</v>
      </c>
      <c r="L107" s="195">
        <f t="shared" si="24"/>
        <v>0</v>
      </c>
      <c r="M107" s="195">
        <f t="shared" si="24"/>
        <v>0</v>
      </c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2:26" ht="24.75" customHeight="1" x14ac:dyDescent="0.2">
      <c r="B108" s="196" t="s">
        <v>8</v>
      </c>
      <c r="C108" s="37" t="s">
        <v>66</v>
      </c>
      <c r="D108" s="37" t="s">
        <v>37</v>
      </c>
      <c r="E108" s="37" t="s">
        <v>14</v>
      </c>
      <c r="F108" s="37" t="s">
        <v>117</v>
      </c>
      <c r="G108" s="37" t="s">
        <v>20</v>
      </c>
      <c r="H108" s="206" t="s">
        <v>26</v>
      </c>
      <c r="I108" s="206" t="s">
        <v>33</v>
      </c>
      <c r="J108" s="84"/>
      <c r="K108" s="195">
        <f t="shared" si="24"/>
        <v>0</v>
      </c>
      <c r="L108" s="195">
        <f t="shared" si="24"/>
        <v>0</v>
      </c>
      <c r="M108" s="195">
        <f t="shared" si="24"/>
        <v>0</v>
      </c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2:26" ht="24.75" customHeight="1" x14ac:dyDescent="0.2">
      <c r="B109" s="31" t="s">
        <v>121</v>
      </c>
      <c r="C109" s="37" t="s">
        <v>66</v>
      </c>
      <c r="D109" s="37" t="s">
        <v>37</v>
      </c>
      <c r="E109" s="37" t="s">
        <v>14</v>
      </c>
      <c r="F109" s="37" t="s">
        <v>117</v>
      </c>
      <c r="G109" s="37" t="s">
        <v>20</v>
      </c>
      <c r="H109" s="84" t="s">
        <v>26</v>
      </c>
      <c r="I109" s="84" t="s">
        <v>33</v>
      </c>
      <c r="J109" s="84" t="s">
        <v>119</v>
      </c>
      <c r="K109" s="195">
        <f>'приложение 3'!J54</f>
        <v>0</v>
      </c>
      <c r="L109" s="195">
        <f>'приложение 3'!K54</f>
        <v>0</v>
      </c>
      <c r="M109" s="195">
        <f>'приложение 3'!L54</f>
        <v>0</v>
      </c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2:26" ht="24.75" customHeight="1" x14ac:dyDescent="0.2">
      <c r="B110" s="174" t="s">
        <v>52</v>
      </c>
      <c r="C110" s="37" t="s">
        <v>66</v>
      </c>
      <c r="D110" s="37" t="s">
        <v>37</v>
      </c>
      <c r="E110" s="37" t="s">
        <v>14</v>
      </c>
      <c r="F110" s="37" t="s">
        <v>117</v>
      </c>
      <c r="G110" s="37" t="s">
        <v>11</v>
      </c>
      <c r="H110" s="84"/>
      <c r="I110" s="84"/>
      <c r="J110" s="84"/>
      <c r="K110" s="195">
        <f t="shared" ref="K110:M112" si="25">K111</f>
        <v>52</v>
      </c>
      <c r="L110" s="195">
        <f t="shared" si="25"/>
        <v>0</v>
      </c>
      <c r="M110" s="195">
        <f t="shared" si="25"/>
        <v>0</v>
      </c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2:26" ht="24.75" customHeight="1" x14ac:dyDescent="0.2">
      <c r="B111" s="197" t="s">
        <v>40</v>
      </c>
      <c r="C111" s="37" t="s">
        <v>66</v>
      </c>
      <c r="D111" s="37" t="s">
        <v>37</v>
      </c>
      <c r="E111" s="37" t="s">
        <v>14</v>
      </c>
      <c r="F111" s="37" t="s">
        <v>117</v>
      </c>
      <c r="G111" s="37" t="s">
        <v>11</v>
      </c>
      <c r="H111" s="206" t="s">
        <v>26</v>
      </c>
      <c r="I111" s="206"/>
      <c r="J111" s="84"/>
      <c r="K111" s="195">
        <f t="shared" si="25"/>
        <v>52</v>
      </c>
      <c r="L111" s="195">
        <f t="shared" si="25"/>
        <v>0</v>
      </c>
      <c r="M111" s="195">
        <f t="shared" si="25"/>
        <v>0</v>
      </c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2:26" ht="24.75" customHeight="1" x14ac:dyDescent="0.2">
      <c r="B112" s="196" t="s">
        <v>8</v>
      </c>
      <c r="C112" s="37" t="s">
        <v>66</v>
      </c>
      <c r="D112" s="37" t="s">
        <v>37</v>
      </c>
      <c r="E112" s="37" t="s">
        <v>14</v>
      </c>
      <c r="F112" s="37" t="s">
        <v>117</v>
      </c>
      <c r="G112" s="37" t="s">
        <v>11</v>
      </c>
      <c r="H112" s="206" t="s">
        <v>26</v>
      </c>
      <c r="I112" s="206" t="s">
        <v>33</v>
      </c>
      <c r="J112" s="84"/>
      <c r="K112" s="195">
        <f t="shared" si="25"/>
        <v>52</v>
      </c>
      <c r="L112" s="195">
        <f t="shared" si="25"/>
        <v>0</v>
      </c>
      <c r="M112" s="195">
        <f t="shared" si="25"/>
        <v>0</v>
      </c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2:26" ht="24.75" customHeight="1" x14ac:dyDescent="0.2">
      <c r="B113" s="31" t="s">
        <v>121</v>
      </c>
      <c r="C113" s="37" t="s">
        <v>66</v>
      </c>
      <c r="D113" s="37" t="s">
        <v>37</v>
      </c>
      <c r="E113" s="37" t="s">
        <v>14</v>
      </c>
      <c r="F113" s="37" t="s">
        <v>117</v>
      </c>
      <c r="G113" s="37" t="s">
        <v>11</v>
      </c>
      <c r="H113" s="84" t="s">
        <v>26</v>
      </c>
      <c r="I113" s="84" t="s">
        <v>33</v>
      </c>
      <c r="J113" s="84" t="s">
        <v>119</v>
      </c>
      <c r="K113" s="195">
        <f>'приложение 3'!J55</f>
        <v>52</v>
      </c>
      <c r="L113" s="195">
        <f>'приложение 3'!K55</f>
        <v>0</v>
      </c>
      <c r="M113" s="195">
        <f>'приложение 3'!L55</f>
        <v>0</v>
      </c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2:26" ht="24.75" customHeight="1" x14ac:dyDescent="0.2">
      <c r="B114" s="174" t="s">
        <v>139</v>
      </c>
      <c r="C114" s="37" t="s">
        <v>66</v>
      </c>
      <c r="D114" s="37" t="s">
        <v>37</v>
      </c>
      <c r="E114" s="37" t="s">
        <v>14</v>
      </c>
      <c r="F114" s="37" t="s">
        <v>117</v>
      </c>
      <c r="G114" s="37" t="s">
        <v>131</v>
      </c>
      <c r="H114" s="84"/>
      <c r="I114" s="84"/>
      <c r="J114" s="84"/>
      <c r="K114" s="195">
        <f>K115</f>
        <v>0</v>
      </c>
      <c r="L114" s="195">
        <f>L115</f>
        <v>0</v>
      </c>
      <c r="M114" s="195">
        <f>M115</f>
        <v>0</v>
      </c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2:26" ht="24.75" customHeight="1" x14ac:dyDescent="0.2">
      <c r="B115" s="174" t="s">
        <v>140</v>
      </c>
      <c r="C115" s="37" t="s">
        <v>66</v>
      </c>
      <c r="D115" s="37" t="s">
        <v>37</v>
      </c>
      <c r="E115" s="37" t="s">
        <v>14</v>
      </c>
      <c r="F115" s="37" t="s">
        <v>117</v>
      </c>
      <c r="G115" s="37" t="s">
        <v>132</v>
      </c>
      <c r="H115" s="84"/>
      <c r="I115" s="84"/>
      <c r="J115" s="84"/>
      <c r="K115" s="195">
        <f>K119+K123</f>
        <v>0</v>
      </c>
      <c r="L115" s="195">
        <f>L119+L123</f>
        <v>0</v>
      </c>
      <c r="M115" s="195">
        <f>M119+M123</f>
        <v>0</v>
      </c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2:26" ht="24.75" customHeight="1" x14ac:dyDescent="0.2">
      <c r="B116" s="138" t="s">
        <v>120</v>
      </c>
      <c r="C116" s="37" t="s">
        <v>66</v>
      </c>
      <c r="D116" s="37" t="s">
        <v>37</v>
      </c>
      <c r="E116" s="37" t="s">
        <v>14</v>
      </c>
      <c r="F116" s="37" t="s">
        <v>117</v>
      </c>
      <c r="G116" s="37" t="s">
        <v>45</v>
      </c>
      <c r="H116" s="84"/>
      <c r="I116" s="84"/>
      <c r="J116" s="84"/>
      <c r="K116" s="195">
        <f t="shared" ref="K116:M118" si="26">K117</f>
        <v>0</v>
      </c>
      <c r="L116" s="195">
        <f t="shared" si="26"/>
        <v>0</v>
      </c>
      <c r="M116" s="195">
        <f t="shared" si="26"/>
        <v>0</v>
      </c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2:26" ht="24.75" customHeight="1" x14ac:dyDescent="0.2">
      <c r="B117" s="197" t="s">
        <v>40</v>
      </c>
      <c r="C117" s="37" t="s">
        <v>66</v>
      </c>
      <c r="D117" s="37" t="s">
        <v>37</v>
      </c>
      <c r="E117" s="37" t="s">
        <v>14</v>
      </c>
      <c r="F117" s="37" t="s">
        <v>117</v>
      </c>
      <c r="G117" s="37" t="s">
        <v>45</v>
      </c>
      <c r="H117" s="206" t="s">
        <v>26</v>
      </c>
      <c r="I117" s="206"/>
      <c r="J117" s="84"/>
      <c r="K117" s="195">
        <f t="shared" si="26"/>
        <v>0</v>
      </c>
      <c r="L117" s="195">
        <f t="shared" si="26"/>
        <v>0</v>
      </c>
      <c r="M117" s="195">
        <f t="shared" si="26"/>
        <v>0</v>
      </c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2:26" ht="24.75" customHeight="1" x14ac:dyDescent="0.2">
      <c r="B118" s="196" t="s">
        <v>8</v>
      </c>
      <c r="C118" s="37" t="s">
        <v>66</v>
      </c>
      <c r="D118" s="37" t="s">
        <v>37</v>
      </c>
      <c r="E118" s="37" t="s">
        <v>14</v>
      </c>
      <c r="F118" s="37" t="s">
        <v>117</v>
      </c>
      <c r="G118" s="37" t="s">
        <v>45</v>
      </c>
      <c r="H118" s="206" t="s">
        <v>26</v>
      </c>
      <c r="I118" s="206" t="s">
        <v>33</v>
      </c>
      <c r="J118" s="84"/>
      <c r="K118" s="195">
        <f t="shared" si="26"/>
        <v>0</v>
      </c>
      <c r="L118" s="195">
        <f t="shared" si="26"/>
        <v>0</v>
      </c>
      <c r="M118" s="195">
        <f t="shared" si="26"/>
        <v>0</v>
      </c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2:26" ht="24.75" customHeight="1" x14ac:dyDescent="0.2">
      <c r="B119" s="31" t="s">
        <v>121</v>
      </c>
      <c r="C119" s="37" t="s">
        <v>66</v>
      </c>
      <c r="D119" s="37" t="s">
        <v>37</v>
      </c>
      <c r="E119" s="37" t="s">
        <v>14</v>
      </c>
      <c r="F119" s="37" t="s">
        <v>117</v>
      </c>
      <c r="G119" s="37" t="s">
        <v>45</v>
      </c>
      <c r="H119" s="84" t="s">
        <v>26</v>
      </c>
      <c r="I119" s="84" t="s">
        <v>33</v>
      </c>
      <c r="J119" s="84" t="s">
        <v>119</v>
      </c>
      <c r="K119" s="195">
        <f>'приложение 3'!J58</f>
        <v>0</v>
      </c>
      <c r="L119" s="195">
        <f>'приложение 3'!K58</f>
        <v>0</v>
      </c>
      <c r="M119" s="195">
        <f>'приложение 3'!L58</f>
        <v>0</v>
      </c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2:26" s="214" customFormat="1" ht="24.75" customHeight="1" x14ac:dyDescent="0.2">
      <c r="B120" s="138" t="s">
        <v>72</v>
      </c>
      <c r="C120" s="37" t="s">
        <v>66</v>
      </c>
      <c r="D120" s="37" t="s">
        <v>37</v>
      </c>
      <c r="E120" s="37" t="s">
        <v>14</v>
      </c>
      <c r="F120" s="37" t="s">
        <v>117</v>
      </c>
      <c r="G120" s="37" t="s">
        <v>73</v>
      </c>
      <c r="H120" s="224"/>
      <c r="I120" s="224"/>
      <c r="J120" s="224"/>
      <c r="K120" s="215">
        <f t="shared" ref="K120:M122" si="27">K121</f>
        <v>0</v>
      </c>
      <c r="L120" s="215">
        <f t="shared" si="27"/>
        <v>0</v>
      </c>
      <c r="M120" s="215">
        <f t="shared" si="27"/>
        <v>0</v>
      </c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2:26" s="214" customFormat="1" ht="24.75" customHeight="1" x14ac:dyDescent="0.2">
      <c r="B121" s="197" t="s">
        <v>40</v>
      </c>
      <c r="C121" s="37" t="s">
        <v>66</v>
      </c>
      <c r="D121" s="37" t="s">
        <v>37</v>
      </c>
      <c r="E121" s="37" t="s">
        <v>14</v>
      </c>
      <c r="F121" s="37" t="s">
        <v>117</v>
      </c>
      <c r="G121" s="37" t="s">
        <v>73</v>
      </c>
      <c r="H121" s="206" t="s">
        <v>26</v>
      </c>
      <c r="I121" s="206"/>
      <c r="J121" s="84"/>
      <c r="K121" s="215">
        <f t="shared" si="27"/>
        <v>0</v>
      </c>
      <c r="L121" s="215">
        <f t="shared" si="27"/>
        <v>0</v>
      </c>
      <c r="M121" s="215">
        <f t="shared" si="27"/>
        <v>0</v>
      </c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2:26" s="214" customFormat="1" ht="24.75" customHeight="1" x14ac:dyDescent="0.2">
      <c r="B122" s="196" t="s">
        <v>8</v>
      </c>
      <c r="C122" s="37" t="s">
        <v>66</v>
      </c>
      <c r="D122" s="37" t="s">
        <v>37</v>
      </c>
      <c r="E122" s="37" t="s">
        <v>14</v>
      </c>
      <c r="F122" s="37" t="s">
        <v>117</v>
      </c>
      <c r="G122" s="37" t="s">
        <v>73</v>
      </c>
      <c r="H122" s="206" t="s">
        <v>26</v>
      </c>
      <c r="I122" s="206" t="s">
        <v>33</v>
      </c>
      <c r="J122" s="84"/>
      <c r="K122" s="215">
        <f t="shared" si="27"/>
        <v>0</v>
      </c>
      <c r="L122" s="215">
        <f t="shared" si="27"/>
        <v>0</v>
      </c>
      <c r="M122" s="215">
        <f t="shared" si="27"/>
        <v>0</v>
      </c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2:26" s="214" customFormat="1" ht="24.75" customHeight="1" x14ac:dyDescent="0.2">
      <c r="B123" s="31" t="s">
        <v>121</v>
      </c>
      <c r="C123" s="37" t="s">
        <v>66</v>
      </c>
      <c r="D123" s="37" t="s">
        <v>37</v>
      </c>
      <c r="E123" s="37" t="s">
        <v>14</v>
      </c>
      <c r="F123" s="37" t="s">
        <v>117</v>
      </c>
      <c r="G123" s="37" t="s">
        <v>73</v>
      </c>
      <c r="H123" s="84" t="s">
        <v>26</v>
      </c>
      <c r="I123" s="84" t="s">
        <v>33</v>
      </c>
      <c r="J123" s="84" t="s">
        <v>119</v>
      </c>
      <c r="K123" s="215">
        <f>'приложение 3'!J59</f>
        <v>0</v>
      </c>
      <c r="L123" s="215">
        <f>'приложение 3'!K59</f>
        <v>0</v>
      </c>
      <c r="M123" s="215">
        <f>'приложение 3'!L59</f>
        <v>0</v>
      </c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2:26" s="214" customFormat="1" ht="24.75" customHeight="1" x14ac:dyDescent="0.2">
      <c r="B124" s="174" t="s">
        <v>133</v>
      </c>
      <c r="C124" s="37" t="s">
        <v>66</v>
      </c>
      <c r="D124" s="37" t="s">
        <v>37</v>
      </c>
      <c r="E124" s="37" t="s">
        <v>14</v>
      </c>
      <c r="F124" s="37" t="s">
        <v>117</v>
      </c>
      <c r="G124" s="18" t="s">
        <v>135</v>
      </c>
      <c r="H124" s="224"/>
      <c r="I124" s="224"/>
      <c r="J124" s="224"/>
      <c r="K124" s="215">
        <f>K125</f>
        <v>0</v>
      </c>
      <c r="L124" s="215">
        <f>L125</f>
        <v>0</v>
      </c>
      <c r="M124" s="215">
        <f>M125</f>
        <v>0</v>
      </c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2:26" s="214" customFormat="1" ht="24.75" customHeight="1" x14ac:dyDescent="0.2">
      <c r="B125" s="174" t="s">
        <v>134</v>
      </c>
      <c r="C125" s="37" t="s">
        <v>66</v>
      </c>
      <c r="D125" s="37" t="s">
        <v>37</v>
      </c>
      <c r="E125" s="37" t="s">
        <v>14</v>
      </c>
      <c r="F125" s="37" t="s">
        <v>117</v>
      </c>
      <c r="G125" s="18" t="s">
        <v>137</v>
      </c>
      <c r="H125" s="224"/>
      <c r="I125" s="224"/>
      <c r="J125" s="224"/>
      <c r="K125" s="215">
        <f>K129+K133</f>
        <v>0</v>
      </c>
      <c r="L125" s="215">
        <f>L129+L133</f>
        <v>0</v>
      </c>
      <c r="M125" s="215">
        <f>M129+M133</f>
        <v>0</v>
      </c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2:26" s="214" customFormat="1" ht="24.75" customHeight="1" x14ac:dyDescent="0.2">
      <c r="B126" s="138" t="s">
        <v>42</v>
      </c>
      <c r="C126" s="37" t="s">
        <v>66</v>
      </c>
      <c r="D126" s="37" t="s">
        <v>37</v>
      </c>
      <c r="E126" s="37" t="s">
        <v>14</v>
      </c>
      <c r="F126" s="37" t="s">
        <v>117</v>
      </c>
      <c r="G126" s="18" t="s">
        <v>47</v>
      </c>
      <c r="H126" s="224"/>
      <c r="I126" s="224"/>
      <c r="J126" s="224"/>
      <c r="K126" s="216">
        <f t="shared" ref="K126:M128" si="28">K127</f>
        <v>0</v>
      </c>
      <c r="L126" s="216">
        <f t="shared" si="28"/>
        <v>0</v>
      </c>
      <c r="M126" s="216">
        <f t="shared" si="28"/>
        <v>0</v>
      </c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2:26" s="41" customFormat="1" ht="24.75" customHeight="1" x14ac:dyDescent="0.2">
      <c r="B127" s="197" t="s">
        <v>40</v>
      </c>
      <c r="C127" s="37" t="s">
        <v>66</v>
      </c>
      <c r="D127" s="37" t="s">
        <v>37</v>
      </c>
      <c r="E127" s="37" t="s">
        <v>14</v>
      </c>
      <c r="F127" s="37" t="s">
        <v>117</v>
      </c>
      <c r="G127" s="18" t="s">
        <v>47</v>
      </c>
      <c r="H127" s="206" t="s">
        <v>26</v>
      </c>
      <c r="I127" s="206"/>
      <c r="J127" s="84"/>
      <c r="K127" s="216">
        <f t="shared" si="28"/>
        <v>0</v>
      </c>
      <c r="L127" s="216">
        <f t="shared" si="28"/>
        <v>0</v>
      </c>
      <c r="M127" s="216">
        <f t="shared" si="28"/>
        <v>0</v>
      </c>
    </row>
    <row r="128" spans="2:26" s="205" customFormat="1" ht="24.75" customHeight="1" x14ac:dyDescent="0.2">
      <c r="B128" s="196" t="s">
        <v>8</v>
      </c>
      <c r="C128" s="37" t="s">
        <v>66</v>
      </c>
      <c r="D128" s="37" t="s">
        <v>37</v>
      </c>
      <c r="E128" s="37" t="s">
        <v>14</v>
      </c>
      <c r="F128" s="37" t="s">
        <v>117</v>
      </c>
      <c r="G128" s="18" t="s">
        <v>47</v>
      </c>
      <c r="H128" s="206" t="s">
        <v>26</v>
      </c>
      <c r="I128" s="206" t="s">
        <v>33</v>
      </c>
      <c r="J128" s="84"/>
      <c r="K128" s="216">
        <f t="shared" si="28"/>
        <v>0</v>
      </c>
      <c r="L128" s="216">
        <f t="shared" si="28"/>
        <v>0</v>
      </c>
      <c r="M128" s="216">
        <f t="shared" si="28"/>
        <v>0</v>
      </c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2:26" ht="24.75" customHeight="1" x14ac:dyDescent="0.2">
      <c r="B129" s="31" t="s">
        <v>121</v>
      </c>
      <c r="C129" s="37" t="s">
        <v>66</v>
      </c>
      <c r="D129" s="37" t="s">
        <v>37</v>
      </c>
      <c r="E129" s="37" t="s">
        <v>14</v>
      </c>
      <c r="F129" s="37" t="s">
        <v>117</v>
      </c>
      <c r="G129" s="18" t="s">
        <v>47</v>
      </c>
      <c r="H129" s="84" t="s">
        <v>26</v>
      </c>
      <c r="I129" s="84" t="s">
        <v>33</v>
      </c>
      <c r="J129" s="84" t="s">
        <v>119</v>
      </c>
      <c r="K129" s="195">
        <f>'приложение 3'!J62</f>
        <v>0</v>
      </c>
      <c r="L129" s="195">
        <f>'приложение 3'!K62</f>
        <v>0</v>
      </c>
      <c r="M129" s="195">
        <f>'приложение 3'!L62</f>
        <v>0</v>
      </c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2:26" ht="24.75" customHeight="1" x14ac:dyDescent="0.2">
      <c r="B130" s="138" t="s">
        <v>118</v>
      </c>
      <c r="C130" s="37" t="s">
        <v>66</v>
      </c>
      <c r="D130" s="37" t="s">
        <v>37</v>
      </c>
      <c r="E130" s="37" t="s">
        <v>14</v>
      </c>
      <c r="F130" s="37" t="s">
        <v>117</v>
      </c>
      <c r="G130" s="18" t="s">
        <v>1</v>
      </c>
      <c r="H130" s="84"/>
      <c r="I130" s="84"/>
      <c r="J130" s="84"/>
      <c r="K130" s="195">
        <f t="shared" ref="K130:M132" si="29">K131</f>
        <v>0</v>
      </c>
      <c r="L130" s="195">
        <f t="shared" si="29"/>
        <v>0</v>
      </c>
      <c r="M130" s="195">
        <f t="shared" si="29"/>
        <v>0</v>
      </c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2:26" ht="24.75" customHeight="1" x14ac:dyDescent="0.2">
      <c r="B131" s="197" t="s">
        <v>40</v>
      </c>
      <c r="C131" s="37" t="s">
        <v>66</v>
      </c>
      <c r="D131" s="37" t="s">
        <v>37</v>
      </c>
      <c r="E131" s="37" t="s">
        <v>14</v>
      </c>
      <c r="F131" s="37" t="s">
        <v>117</v>
      </c>
      <c r="G131" s="18" t="s">
        <v>1</v>
      </c>
      <c r="H131" s="206" t="s">
        <v>26</v>
      </c>
      <c r="I131" s="206"/>
      <c r="J131" s="84"/>
      <c r="K131" s="195">
        <f t="shared" si="29"/>
        <v>0</v>
      </c>
      <c r="L131" s="195">
        <f t="shared" si="29"/>
        <v>0</v>
      </c>
      <c r="M131" s="195">
        <f t="shared" si="29"/>
        <v>0</v>
      </c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2:26" ht="24.75" customHeight="1" x14ac:dyDescent="0.2">
      <c r="B132" s="196" t="s">
        <v>8</v>
      </c>
      <c r="C132" s="37" t="s">
        <v>66</v>
      </c>
      <c r="D132" s="37" t="s">
        <v>37</v>
      </c>
      <c r="E132" s="37" t="s">
        <v>14</v>
      </c>
      <c r="F132" s="37" t="s">
        <v>117</v>
      </c>
      <c r="G132" s="18" t="s">
        <v>1</v>
      </c>
      <c r="H132" s="206" t="s">
        <v>26</v>
      </c>
      <c r="I132" s="206" t="s">
        <v>33</v>
      </c>
      <c r="J132" s="84"/>
      <c r="K132" s="195">
        <f t="shared" si="29"/>
        <v>0</v>
      </c>
      <c r="L132" s="195">
        <f t="shared" si="29"/>
        <v>0</v>
      </c>
      <c r="M132" s="195">
        <f t="shared" si="29"/>
        <v>0</v>
      </c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2:26" ht="24.75" customHeight="1" x14ac:dyDescent="0.2">
      <c r="B133" s="31" t="s">
        <v>121</v>
      </c>
      <c r="C133" s="37" t="s">
        <v>66</v>
      </c>
      <c r="D133" s="37" t="s">
        <v>37</v>
      </c>
      <c r="E133" s="37" t="s">
        <v>14</v>
      </c>
      <c r="F133" s="37" t="s">
        <v>117</v>
      </c>
      <c r="G133" s="18" t="s">
        <v>1</v>
      </c>
      <c r="H133" s="84" t="s">
        <v>26</v>
      </c>
      <c r="I133" s="84" t="s">
        <v>33</v>
      </c>
      <c r="J133" s="84" t="s">
        <v>119</v>
      </c>
      <c r="K133" s="195">
        <f>'приложение 3'!J63</f>
        <v>0</v>
      </c>
      <c r="L133" s="195">
        <f>'приложение 3'!K63</f>
        <v>0</v>
      </c>
      <c r="M133" s="195">
        <f>'приложение 3'!L63</f>
        <v>0</v>
      </c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2:26" ht="15" customHeight="1" x14ac:dyDescent="0.2">
      <c r="B134" s="22" t="s">
        <v>88</v>
      </c>
      <c r="C134" s="37" t="s">
        <v>66</v>
      </c>
      <c r="D134" s="37" t="s">
        <v>37</v>
      </c>
      <c r="E134" s="37" t="s">
        <v>14</v>
      </c>
      <c r="F134" s="37" t="s">
        <v>87</v>
      </c>
      <c r="G134" s="37"/>
      <c r="H134" s="84"/>
      <c r="I134" s="84"/>
      <c r="J134" s="84"/>
      <c r="K134" s="195" t="str">
        <f t="shared" ref="K134:M138" si="30">K135</f>
        <v>1</v>
      </c>
      <c r="L134" s="195" t="str">
        <f t="shared" si="30"/>
        <v>1</v>
      </c>
      <c r="M134" s="195" t="str">
        <f t="shared" si="30"/>
        <v>1</v>
      </c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2:26" ht="15" customHeight="1" x14ac:dyDescent="0.2">
      <c r="B135" s="179" t="s">
        <v>143</v>
      </c>
      <c r="C135" s="37" t="s">
        <v>66</v>
      </c>
      <c r="D135" s="37" t="s">
        <v>37</v>
      </c>
      <c r="E135" s="37" t="s">
        <v>14</v>
      </c>
      <c r="F135" s="37" t="s">
        <v>87</v>
      </c>
      <c r="G135" s="21" t="s">
        <v>144</v>
      </c>
      <c r="H135" s="206"/>
      <c r="I135" s="206"/>
      <c r="J135" s="84"/>
      <c r="K135" s="195" t="str">
        <f t="shared" si="30"/>
        <v>1</v>
      </c>
      <c r="L135" s="195" t="str">
        <f t="shared" si="30"/>
        <v>1</v>
      </c>
      <c r="M135" s="195" t="str">
        <f t="shared" si="30"/>
        <v>1</v>
      </c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2:26" ht="15" customHeight="1" x14ac:dyDescent="0.2">
      <c r="B136" s="140" t="s">
        <v>83</v>
      </c>
      <c r="C136" s="37" t="s">
        <v>66</v>
      </c>
      <c r="D136" s="37" t="s">
        <v>37</v>
      </c>
      <c r="E136" s="37" t="s">
        <v>14</v>
      </c>
      <c r="F136" s="37" t="s">
        <v>87</v>
      </c>
      <c r="G136" s="21" t="s">
        <v>81</v>
      </c>
      <c r="H136" s="206"/>
      <c r="I136" s="206"/>
      <c r="J136" s="84"/>
      <c r="K136" s="195" t="str">
        <f t="shared" si="30"/>
        <v>1</v>
      </c>
      <c r="L136" s="195" t="str">
        <f t="shared" si="30"/>
        <v>1</v>
      </c>
      <c r="M136" s="195" t="str">
        <f t="shared" si="30"/>
        <v>1</v>
      </c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2:26" ht="15" customHeight="1" x14ac:dyDescent="0.2">
      <c r="B137" s="197" t="s">
        <v>40</v>
      </c>
      <c r="C137" s="37" t="s">
        <v>66</v>
      </c>
      <c r="D137" s="37" t="s">
        <v>37</v>
      </c>
      <c r="E137" s="37" t="s">
        <v>14</v>
      </c>
      <c r="F137" s="37" t="s">
        <v>87</v>
      </c>
      <c r="G137" s="21" t="s">
        <v>81</v>
      </c>
      <c r="H137" s="206" t="s">
        <v>26</v>
      </c>
      <c r="I137" s="206"/>
      <c r="J137" s="84"/>
      <c r="K137" s="195" t="str">
        <f t="shared" si="30"/>
        <v>1</v>
      </c>
      <c r="L137" s="195" t="str">
        <f t="shared" si="30"/>
        <v>1</v>
      </c>
      <c r="M137" s="195" t="str">
        <f t="shared" si="30"/>
        <v>1</v>
      </c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2:26" ht="30" customHeight="1" x14ac:dyDescent="0.2">
      <c r="B138" s="31" t="s">
        <v>157</v>
      </c>
      <c r="C138" s="37" t="s">
        <v>66</v>
      </c>
      <c r="D138" s="37" t="s">
        <v>37</v>
      </c>
      <c r="E138" s="37" t="s">
        <v>14</v>
      </c>
      <c r="F138" s="37" t="s">
        <v>87</v>
      </c>
      <c r="G138" s="21" t="s">
        <v>81</v>
      </c>
      <c r="H138" s="84" t="s">
        <v>26</v>
      </c>
      <c r="I138" s="84" t="s">
        <v>82</v>
      </c>
      <c r="J138" s="84"/>
      <c r="K138" s="195" t="str">
        <f t="shared" si="30"/>
        <v>1</v>
      </c>
      <c r="L138" s="195" t="str">
        <f t="shared" si="30"/>
        <v>1</v>
      </c>
      <c r="M138" s="195" t="str">
        <f t="shared" si="30"/>
        <v>1</v>
      </c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2:26" ht="15" customHeight="1" x14ac:dyDescent="0.2">
      <c r="B139" s="31" t="s">
        <v>121</v>
      </c>
      <c r="C139" s="37" t="s">
        <v>66</v>
      </c>
      <c r="D139" s="37" t="s">
        <v>37</v>
      </c>
      <c r="E139" s="37" t="s">
        <v>14</v>
      </c>
      <c r="F139" s="37" t="s">
        <v>87</v>
      </c>
      <c r="G139" s="21" t="s">
        <v>81</v>
      </c>
      <c r="H139" s="84" t="s">
        <v>26</v>
      </c>
      <c r="I139" s="84" t="s">
        <v>82</v>
      </c>
      <c r="J139" s="84" t="s">
        <v>119</v>
      </c>
      <c r="K139" s="195" t="str">
        <f>'приложение 3'!J74</f>
        <v>1</v>
      </c>
      <c r="L139" s="195" t="str">
        <f>'приложение 3'!K74</f>
        <v>1</v>
      </c>
      <c r="M139" s="195" t="str">
        <f>'приложение 3'!L74</f>
        <v>1</v>
      </c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2:26" ht="26.45" customHeight="1" x14ac:dyDescent="0.2">
      <c r="B140" s="296" t="s">
        <v>56</v>
      </c>
      <c r="C140" s="446">
        <v>89</v>
      </c>
      <c r="D140" s="446"/>
      <c r="E140" s="446"/>
      <c r="F140" s="297"/>
      <c r="G140" s="297"/>
      <c r="H140" s="298"/>
      <c r="I140" s="298"/>
      <c r="J140" s="298"/>
      <c r="K140" s="438">
        <f>K141</f>
        <v>3872.4</v>
      </c>
      <c r="L140" s="438">
        <f t="shared" ref="L140:M140" si="31">L141</f>
        <v>2650.6</v>
      </c>
      <c r="M140" s="438">
        <f t="shared" si="31"/>
        <v>2662.5</v>
      </c>
      <c r="N140" s="251">
        <f>K142+K149+K156+K168+K175+K182+K189+K196+K203+K210+K217+K224+K241+K248</f>
        <v>3711.4</v>
      </c>
      <c r="O140" s="251">
        <f>K140-N140</f>
        <v>161</v>
      </c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2:26" ht="24" customHeight="1" x14ac:dyDescent="0.2">
      <c r="B141" s="22" t="s">
        <v>57</v>
      </c>
      <c r="C141" s="199">
        <v>89</v>
      </c>
      <c r="D141" s="199">
        <v>1</v>
      </c>
      <c r="E141" s="200" t="s">
        <v>14</v>
      </c>
      <c r="F141" s="198"/>
      <c r="G141" s="198"/>
      <c r="H141" s="225"/>
      <c r="I141" s="225"/>
      <c r="J141" s="225"/>
      <c r="K141" s="439">
        <f>K142+K149+K156+K168+K175+K182+K189+K196+K203+K210+K217+K224+K241+K248+K162+K255</f>
        <v>3872.4</v>
      </c>
      <c r="L141" s="439">
        <f>L142+L149+L156+L168+L175+L182+L189+L196+L203+L210+L217+L224+L241+L248</f>
        <v>2650.6</v>
      </c>
      <c r="M141" s="440">
        <f>M142+M149+M156+M168+M175+M182+M189+M196+M203+M210+M217+M224+M241+M248</f>
        <v>2662.5</v>
      </c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2:26" ht="24" customHeight="1" x14ac:dyDescent="0.2">
      <c r="B142" s="140" t="s">
        <v>172</v>
      </c>
      <c r="C142" s="199">
        <v>89</v>
      </c>
      <c r="D142" s="199">
        <v>1</v>
      </c>
      <c r="E142" s="200" t="s">
        <v>14</v>
      </c>
      <c r="F142" s="217" t="s">
        <v>171</v>
      </c>
      <c r="G142" s="218"/>
      <c r="H142" s="225"/>
      <c r="I142" s="225"/>
      <c r="J142" s="225"/>
      <c r="K142" s="220">
        <f t="shared" ref="K142:K147" si="32">K143</f>
        <v>0</v>
      </c>
      <c r="L142" s="220">
        <f t="shared" ref="L142:L147" si="33">L143</f>
        <v>0</v>
      </c>
      <c r="M142" s="221">
        <f t="shared" ref="M142:M147" si="34">M143</f>
        <v>0</v>
      </c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2:26" ht="24" customHeight="1" x14ac:dyDescent="0.2">
      <c r="B143" s="174" t="s">
        <v>139</v>
      </c>
      <c r="C143" s="199">
        <v>89</v>
      </c>
      <c r="D143" s="199">
        <v>1</v>
      </c>
      <c r="E143" s="200" t="s">
        <v>14</v>
      </c>
      <c r="F143" s="217" t="s">
        <v>171</v>
      </c>
      <c r="G143" s="219" t="s">
        <v>131</v>
      </c>
      <c r="H143" s="225"/>
      <c r="I143" s="225"/>
      <c r="J143" s="225"/>
      <c r="K143" s="220">
        <f t="shared" si="32"/>
        <v>0</v>
      </c>
      <c r="L143" s="220">
        <f t="shared" si="33"/>
        <v>0</v>
      </c>
      <c r="M143" s="221">
        <f t="shared" si="34"/>
        <v>0</v>
      </c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2:26" ht="24" customHeight="1" x14ac:dyDescent="0.2">
      <c r="B144" s="174" t="s">
        <v>140</v>
      </c>
      <c r="C144" s="199">
        <v>89</v>
      </c>
      <c r="D144" s="199">
        <v>1</v>
      </c>
      <c r="E144" s="200" t="s">
        <v>14</v>
      </c>
      <c r="F144" s="217" t="s">
        <v>171</v>
      </c>
      <c r="G144" s="219" t="s">
        <v>132</v>
      </c>
      <c r="H144" s="225"/>
      <c r="I144" s="225"/>
      <c r="J144" s="225"/>
      <c r="K144" s="220">
        <f t="shared" si="32"/>
        <v>0</v>
      </c>
      <c r="L144" s="220">
        <f t="shared" si="33"/>
        <v>0</v>
      </c>
      <c r="M144" s="221">
        <f t="shared" si="34"/>
        <v>0</v>
      </c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2:26" ht="24" customHeight="1" x14ac:dyDescent="0.2">
      <c r="B145" s="138" t="s">
        <v>120</v>
      </c>
      <c r="C145" s="199">
        <v>89</v>
      </c>
      <c r="D145" s="199">
        <v>1</v>
      </c>
      <c r="E145" s="200" t="s">
        <v>14</v>
      </c>
      <c r="F145" s="217" t="s">
        <v>171</v>
      </c>
      <c r="G145" s="219" t="s">
        <v>45</v>
      </c>
      <c r="H145" s="226"/>
      <c r="I145" s="227"/>
      <c r="J145" s="225"/>
      <c r="K145" s="220">
        <f t="shared" si="32"/>
        <v>0</v>
      </c>
      <c r="L145" s="220">
        <f t="shared" si="33"/>
        <v>0</v>
      </c>
      <c r="M145" s="221">
        <f t="shared" si="34"/>
        <v>0</v>
      </c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2:26" ht="24" customHeight="1" x14ac:dyDescent="0.2">
      <c r="B146" s="249" t="s">
        <v>21</v>
      </c>
      <c r="C146" s="199">
        <v>89</v>
      </c>
      <c r="D146" s="199">
        <v>1</v>
      </c>
      <c r="E146" s="200" t="s">
        <v>14</v>
      </c>
      <c r="F146" s="217" t="s">
        <v>171</v>
      </c>
      <c r="G146" s="219" t="s">
        <v>45</v>
      </c>
      <c r="H146" s="226" t="s">
        <v>25</v>
      </c>
      <c r="I146" s="227"/>
      <c r="J146" s="225"/>
      <c r="K146" s="220">
        <f t="shared" si="32"/>
        <v>0</v>
      </c>
      <c r="L146" s="220">
        <f t="shared" si="33"/>
        <v>0</v>
      </c>
      <c r="M146" s="221">
        <f t="shared" si="34"/>
        <v>0</v>
      </c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2:26" ht="24" customHeight="1" x14ac:dyDescent="0.2">
      <c r="B147" s="147" t="s">
        <v>12</v>
      </c>
      <c r="C147" s="199">
        <v>89</v>
      </c>
      <c r="D147" s="199">
        <v>1</v>
      </c>
      <c r="E147" s="200" t="s">
        <v>14</v>
      </c>
      <c r="F147" s="217" t="s">
        <v>171</v>
      </c>
      <c r="G147" s="219" t="s">
        <v>45</v>
      </c>
      <c r="H147" s="226" t="s">
        <v>25</v>
      </c>
      <c r="I147" s="227" t="s">
        <v>39</v>
      </c>
      <c r="J147" s="225"/>
      <c r="K147" s="220">
        <f t="shared" si="32"/>
        <v>0</v>
      </c>
      <c r="L147" s="220">
        <f t="shared" si="33"/>
        <v>0</v>
      </c>
      <c r="M147" s="221">
        <f t="shared" si="34"/>
        <v>0</v>
      </c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2:26" ht="24" customHeight="1" x14ac:dyDescent="0.2">
      <c r="B148" s="31" t="s">
        <v>121</v>
      </c>
      <c r="C148" s="199">
        <v>89</v>
      </c>
      <c r="D148" s="199">
        <v>1</v>
      </c>
      <c r="E148" s="200" t="s">
        <v>14</v>
      </c>
      <c r="F148" s="217" t="s">
        <v>171</v>
      </c>
      <c r="G148" s="219" t="s">
        <v>45</v>
      </c>
      <c r="H148" s="226" t="s">
        <v>25</v>
      </c>
      <c r="I148" s="227" t="s">
        <v>39</v>
      </c>
      <c r="J148" s="225">
        <v>912</v>
      </c>
      <c r="K148" s="220">
        <f>'приложение 3'!J159</f>
        <v>0</v>
      </c>
      <c r="L148" s="220">
        <f>'приложение 3'!K159</f>
        <v>0</v>
      </c>
      <c r="M148" s="221">
        <f>'приложение 3'!L159</f>
        <v>0</v>
      </c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2:26" ht="24" customHeight="1" x14ac:dyDescent="0.2">
      <c r="B149" s="426" t="s">
        <v>43</v>
      </c>
      <c r="C149" s="199">
        <v>89</v>
      </c>
      <c r="D149" s="199">
        <v>1</v>
      </c>
      <c r="E149" s="200" t="s">
        <v>14</v>
      </c>
      <c r="F149" s="198" t="s">
        <v>7</v>
      </c>
      <c r="G149" s="198"/>
      <c r="H149" s="228"/>
      <c r="I149" s="228"/>
      <c r="J149" s="225"/>
      <c r="K149" s="220">
        <f t="shared" ref="K149:K154" si="35">K150</f>
        <v>524.79999999999995</v>
      </c>
      <c r="L149" s="220">
        <f t="shared" ref="L149:L154" si="36">L150</f>
        <v>365</v>
      </c>
      <c r="M149" s="221">
        <f t="shared" ref="M149:M154" si="37">M150</f>
        <v>365</v>
      </c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2:26" ht="24" customHeight="1" x14ac:dyDescent="0.2">
      <c r="B150" s="177" t="s">
        <v>146</v>
      </c>
      <c r="C150" s="199">
        <v>89</v>
      </c>
      <c r="D150" s="199">
        <v>1</v>
      </c>
      <c r="E150" s="200" t="s">
        <v>14</v>
      </c>
      <c r="F150" s="198" t="s">
        <v>7</v>
      </c>
      <c r="G150" s="18" t="s">
        <v>148</v>
      </c>
      <c r="H150" s="228"/>
      <c r="I150" s="228"/>
      <c r="J150" s="225"/>
      <c r="K150" s="220">
        <f t="shared" si="35"/>
        <v>524.79999999999995</v>
      </c>
      <c r="L150" s="220">
        <f t="shared" si="36"/>
        <v>365</v>
      </c>
      <c r="M150" s="221">
        <f t="shared" si="37"/>
        <v>365</v>
      </c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2:26" ht="24" customHeight="1" x14ac:dyDescent="0.2">
      <c r="B151" s="178" t="s">
        <v>147</v>
      </c>
      <c r="C151" s="199">
        <v>89</v>
      </c>
      <c r="D151" s="199">
        <v>1</v>
      </c>
      <c r="E151" s="200" t="s">
        <v>14</v>
      </c>
      <c r="F151" s="198" t="s">
        <v>7</v>
      </c>
      <c r="G151" s="18" t="s">
        <v>149</v>
      </c>
      <c r="H151" s="228"/>
      <c r="I151" s="228"/>
      <c r="J151" s="225"/>
      <c r="K151" s="220">
        <f t="shared" si="35"/>
        <v>524.79999999999995</v>
      </c>
      <c r="L151" s="220">
        <f t="shared" si="36"/>
        <v>365</v>
      </c>
      <c r="M151" s="221">
        <f t="shared" si="37"/>
        <v>365</v>
      </c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2:26" ht="24" customHeight="1" thickBot="1" x14ac:dyDescent="0.25">
      <c r="B152" s="149" t="s">
        <v>17</v>
      </c>
      <c r="C152" s="199">
        <v>89</v>
      </c>
      <c r="D152" s="199">
        <v>1</v>
      </c>
      <c r="E152" s="200" t="s">
        <v>14</v>
      </c>
      <c r="F152" s="198" t="s">
        <v>7</v>
      </c>
      <c r="G152" s="18" t="s">
        <v>55</v>
      </c>
      <c r="H152" s="228"/>
      <c r="I152" s="228"/>
      <c r="J152" s="225"/>
      <c r="K152" s="220">
        <f t="shared" si="35"/>
        <v>524.79999999999995</v>
      </c>
      <c r="L152" s="220">
        <f t="shared" si="36"/>
        <v>365</v>
      </c>
      <c r="M152" s="221">
        <f t="shared" si="37"/>
        <v>365</v>
      </c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2:26" ht="24" customHeight="1" thickTop="1" x14ac:dyDescent="0.2">
      <c r="B153" s="249" t="s">
        <v>15</v>
      </c>
      <c r="C153" s="199">
        <v>89</v>
      </c>
      <c r="D153" s="199">
        <v>1</v>
      </c>
      <c r="E153" s="200" t="s">
        <v>14</v>
      </c>
      <c r="F153" s="198" t="s">
        <v>7</v>
      </c>
      <c r="G153" s="18" t="s">
        <v>55</v>
      </c>
      <c r="H153" s="228">
        <v>10</v>
      </c>
      <c r="I153" s="228"/>
      <c r="J153" s="225"/>
      <c r="K153" s="220">
        <f t="shared" si="35"/>
        <v>524.79999999999995</v>
      </c>
      <c r="L153" s="220">
        <f t="shared" si="36"/>
        <v>365</v>
      </c>
      <c r="M153" s="221">
        <f t="shared" si="37"/>
        <v>365</v>
      </c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2:26" ht="24" customHeight="1" x14ac:dyDescent="0.2">
      <c r="B154" s="425" t="s">
        <v>16</v>
      </c>
      <c r="C154" s="199">
        <v>89</v>
      </c>
      <c r="D154" s="199">
        <v>1</v>
      </c>
      <c r="E154" s="200" t="s">
        <v>14</v>
      </c>
      <c r="F154" s="198" t="s">
        <v>7</v>
      </c>
      <c r="G154" s="18" t="s">
        <v>55</v>
      </c>
      <c r="H154" s="228">
        <v>10</v>
      </c>
      <c r="I154" s="228" t="s">
        <v>26</v>
      </c>
      <c r="J154" s="225"/>
      <c r="K154" s="220">
        <f t="shared" si="35"/>
        <v>524.79999999999995</v>
      </c>
      <c r="L154" s="220">
        <f t="shared" si="36"/>
        <v>365</v>
      </c>
      <c r="M154" s="221">
        <f t="shared" si="37"/>
        <v>365</v>
      </c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2:26" ht="24" customHeight="1" x14ac:dyDescent="0.2">
      <c r="B155" s="31" t="s">
        <v>121</v>
      </c>
      <c r="C155" s="199">
        <v>89</v>
      </c>
      <c r="D155" s="199">
        <v>1</v>
      </c>
      <c r="E155" s="200" t="s">
        <v>14</v>
      </c>
      <c r="F155" s="198" t="s">
        <v>7</v>
      </c>
      <c r="G155" s="18" t="s">
        <v>55</v>
      </c>
      <c r="H155" s="228" t="s">
        <v>36</v>
      </c>
      <c r="I155" s="228" t="s">
        <v>26</v>
      </c>
      <c r="J155" s="225">
        <v>912</v>
      </c>
      <c r="K155" s="220">
        <f>'приложение 3'!J179</f>
        <v>524.79999999999995</v>
      </c>
      <c r="L155" s="220">
        <f>'приложение 3'!K179</f>
        <v>365</v>
      </c>
      <c r="M155" s="221">
        <f>'приложение 3'!L179</f>
        <v>365</v>
      </c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2:26" ht="24" customHeight="1" x14ac:dyDescent="0.2">
      <c r="B156" s="140" t="s">
        <v>96</v>
      </c>
      <c r="C156" s="199">
        <v>89</v>
      </c>
      <c r="D156" s="199">
        <v>1</v>
      </c>
      <c r="E156" s="200" t="s">
        <v>14</v>
      </c>
      <c r="F156" s="198" t="s">
        <v>92</v>
      </c>
      <c r="G156" s="198"/>
      <c r="H156" s="228"/>
      <c r="I156" s="228"/>
      <c r="J156" s="225"/>
      <c r="K156" s="220" t="str">
        <f t="shared" ref="K156:M160" si="38">K157</f>
        <v>2</v>
      </c>
      <c r="L156" s="220" t="str">
        <f t="shared" si="38"/>
        <v>2</v>
      </c>
      <c r="M156" s="221" t="str">
        <f t="shared" si="38"/>
        <v>2</v>
      </c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2:26" ht="24" customHeight="1" x14ac:dyDescent="0.2">
      <c r="B157" s="176" t="s">
        <v>133</v>
      </c>
      <c r="C157" s="199">
        <v>89</v>
      </c>
      <c r="D157" s="199">
        <v>1</v>
      </c>
      <c r="E157" s="200" t="s">
        <v>14</v>
      </c>
      <c r="F157" s="198" t="s">
        <v>92</v>
      </c>
      <c r="G157" s="21" t="s">
        <v>135</v>
      </c>
      <c r="H157" s="228"/>
      <c r="I157" s="228"/>
      <c r="J157" s="225"/>
      <c r="K157" s="220" t="str">
        <f t="shared" si="38"/>
        <v>2</v>
      </c>
      <c r="L157" s="220" t="str">
        <f t="shared" si="38"/>
        <v>2</v>
      </c>
      <c r="M157" s="221" t="str">
        <f t="shared" si="38"/>
        <v>2</v>
      </c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2:26" ht="24" customHeight="1" x14ac:dyDescent="0.2">
      <c r="B158" s="140" t="s">
        <v>95</v>
      </c>
      <c r="C158" s="199">
        <v>89</v>
      </c>
      <c r="D158" s="199">
        <v>1</v>
      </c>
      <c r="E158" s="200" t="s">
        <v>14</v>
      </c>
      <c r="F158" s="198" t="s">
        <v>92</v>
      </c>
      <c r="G158" s="21" t="s">
        <v>93</v>
      </c>
      <c r="H158" s="228"/>
      <c r="I158" s="228"/>
      <c r="J158" s="225"/>
      <c r="K158" s="220" t="str">
        <f t="shared" si="38"/>
        <v>2</v>
      </c>
      <c r="L158" s="220" t="str">
        <f t="shared" si="38"/>
        <v>2</v>
      </c>
      <c r="M158" s="221" t="str">
        <f t="shared" si="38"/>
        <v>2</v>
      </c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2:26" ht="24" customHeight="1" x14ac:dyDescent="0.2">
      <c r="B159" s="196" t="s">
        <v>40</v>
      </c>
      <c r="C159" s="199">
        <v>89</v>
      </c>
      <c r="D159" s="199">
        <v>1</v>
      </c>
      <c r="E159" s="200" t="s">
        <v>14</v>
      </c>
      <c r="F159" s="198" t="s">
        <v>92</v>
      </c>
      <c r="G159" s="21" t="s">
        <v>93</v>
      </c>
      <c r="H159" s="228" t="s">
        <v>26</v>
      </c>
      <c r="I159" s="228"/>
      <c r="J159" s="225"/>
      <c r="K159" s="220" t="str">
        <f t="shared" si="38"/>
        <v>2</v>
      </c>
      <c r="L159" s="220" t="str">
        <f t="shared" si="38"/>
        <v>2</v>
      </c>
      <c r="M159" s="221" t="str">
        <f t="shared" si="38"/>
        <v>2</v>
      </c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2:26" ht="24" customHeight="1" x14ac:dyDescent="0.2">
      <c r="B160" s="415" t="s">
        <v>94</v>
      </c>
      <c r="C160" s="199">
        <v>89</v>
      </c>
      <c r="D160" s="199">
        <v>1</v>
      </c>
      <c r="E160" s="200" t="s">
        <v>14</v>
      </c>
      <c r="F160" s="198" t="s">
        <v>92</v>
      </c>
      <c r="G160" s="21" t="s">
        <v>93</v>
      </c>
      <c r="H160" s="228" t="s">
        <v>26</v>
      </c>
      <c r="I160" s="228" t="s">
        <v>91</v>
      </c>
      <c r="J160" s="225"/>
      <c r="K160" s="220" t="str">
        <f t="shared" si="38"/>
        <v>2</v>
      </c>
      <c r="L160" s="220" t="str">
        <f t="shared" si="38"/>
        <v>2</v>
      </c>
      <c r="M160" s="221" t="str">
        <f t="shared" si="38"/>
        <v>2</v>
      </c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2:26" ht="24" customHeight="1" x14ac:dyDescent="0.2">
      <c r="B161" s="31" t="s">
        <v>121</v>
      </c>
      <c r="C161" s="199">
        <v>89</v>
      </c>
      <c r="D161" s="199">
        <v>1</v>
      </c>
      <c r="E161" s="200" t="s">
        <v>14</v>
      </c>
      <c r="F161" s="198" t="s">
        <v>92</v>
      </c>
      <c r="G161" s="21" t="s">
        <v>93</v>
      </c>
      <c r="H161" s="228" t="s">
        <v>26</v>
      </c>
      <c r="I161" s="228" t="s">
        <v>91</v>
      </c>
      <c r="J161" s="225">
        <v>912</v>
      </c>
      <c r="K161" s="220" t="str">
        <f>'приложение 3'!J80</f>
        <v>2</v>
      </c>
      <c r="L161" s="220" t="str">
        <f>'приложение 3'!K80</f>
        <v>2</v>
      </c>
      <c r="M161" s="221" t="str">
        <f>'приложение 3'!L80</f>
        <v>2</v>
      </c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2:26" ht="24" customHeight="1" x14ac:dyDescent="0.2">
      <c r="B162" s="339" t="s">
        <v>326</v>
      </c>
      <c r="C162" s="199">
        <v>89</v>
      </c>
      <c r="D162" s="199">
        <v>1</v>
      </c>
      <c r="E162" s="200" t="s">
        <v>14</v>
      </c>
      <c r="F162" s="198" t="s">
        <v>329</v>
      </c>
      <c r="G162" s="21"/>
      <c r="H162" s="228"/>
      <c r="I162" s="228"/>
      <c r="J162" s="225"/>
      <c r="K162" s="220">
        <f>K163</f>
        <v>1</v>
      </c>
      <c r="L162" s="220"/>
      <c r="M162" s="221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2:26" ht="24" customHeight="1" x14ac:dyDescent="0.25">
      <c r="B163" s="340" t="s">
        <v>327</v>
      </c>
      <c r="C163" s="199">
        <v>89</v>
      </c>
      <c r="D163" s="199">
        <v>1</v>
      </c>
      <c r="E163" s="200" t="s">
        <v>14</v>
      </c>
      <c r="F163" s="198" t="s">
        <v>329</v>
      </c>
      <c r="G163" s="21" t="s">
        <v>330</v>
      </c>
      <c r="H163" s="228"/>
      <c r="I163" s="228"/>
      <c r="J163" s="225"/>
      <c r="K163" s="220">
        <f>K164</f>
        <v>1</v>
      </c>
      <c r="L163" s="220"/>
      <c r="M163" s="221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2:26" ht="24" customHeight="1" x14ac:dyDescent="0.2">
      <c r="B164" s="341" t="s">
        <v>328</v>
      </c>
      <c r="C164" s="199">
        <v>89</v>
      </c>
      <c r="D164" s="199">
        <v>1</v>
      </c>
      <c r="E164" s="200" t="s">
        <v>14</v>
      </c>
      <c r="F164" s="198" t="s">
        <v>329</v>
      </c>
      <c r="G164" s="21" t="s">
        <v>323</v>
      </c>
      <c r="H164" s="228"/>
      <c r="I164" s="228"/>
      <c r="J164" s="225"/>
      <c r="K164" s="220">
        <f>K165</f>
        <v>1</v>
      </c>
      <c r="L164" s="220"/>
      <c r="M164" s="221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2:26" ht="24" customHeight="1" x14ac:dyDescent="0.25">
      <c r="B165" s="336" t="s">
        <v>324</v>
      </c>
      <c r="C165" s="199">
        <v>89</v>
      </c>
      <c r="D165" s="199">
        <v>1</v>
      </c>
      <c r="E165" s="200" t="s">
        <v>14</v>
      </c>
      <c r="F165" s="198" t="s">
        <v>329</v>
      </c>
      <c r="G165" s="21" t="s">
        <v>323</v>
      </c>
      <c r="H165" s="228" t="s">
        <v>105</v>
      </c>
      <c r="I165" s="228"/>
      <c r="J165" s="225"/>
      <c r="K165" s="220">
        <f>K166</f>
        <v>1</v>
      </c>
      <c r="L165" s="220"/>
      <c r="M165" s="221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2:26" ht="24" customHeight="1" x14ac:dyDescent="0.25">
      <c r="B166" s="337" t="s">
        <v>325</v>
      </c>
      <c r="C166" s="199">
        <v>89</v>
      </c>
      <c r="D166" s="199">
        <v>1</v>
      </c>
      <c r="E166" s="200" t="s">
        <v>14</v>
      </c>
      <c r="F166" s="198" t="s">
        <v>329</v>
      </c>
      <c r="G166" s="21" t="s">
        <v>323</v>
      </c>
      <c r="H166" s="228" t="s">
        <v>105</v>
      </c>
      <c r="I166" s="228" t="s">
        <v>26</v>
      </c>
      <c r="J166" s="225"/>
      <c r="K166" s="220">
        <f>K167</f>
        <v>1</v>
      </c>
      <c r="L166" s="220"/>
      <c r="M166" s="221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2:26" ht="24" customHeight="1" x14ac:dyDescent="0.2">
      <c r="B167" s="31" t="s">
        <v>121</v>
      </c>
      <c r="C167" s="199">
        <v>89</v>
      </c>
      <c r="D167" s="199">
        <v>1</v>
      </c>
      <c r="E167" s="200" t="s">
        <v>14</v>
      </c>
      <c r="F167" s="198" t="s">
        <v>329</v>
      </c>
      <c r="G167" s="21" t="s">
        <v>323</v>
      </c>
      <c r="H167" s="228" t="s">
        <v>105</v>
      </c>
      <c r="I167" s="228" t="s">
        <v>26</v>
      </c>
      <c r="J167" s="225">
        <v>912</v>
      </c>
      <c r="K167" s="220">
        <f>'приложение 3'!J193</f>
        <v>1</v>
      </c>
      <c r="L167" s="220"/>
      <c r="M167" s="221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2:26" ht="24" customHeight="1" x14ac:dyDescent="0.2">
      <c r="B168" s="140" t="s">
        <v>75</v>
      </c>
      <c r="C168" s="199">
        <v>89</v>
      </c>
      <c r="D168" s="199">
        <v>1</v>
      </c>
      <c r="E168" s="200" t="s">
        <v>14</v>
      </c>
      <c r="F168" s="198" t="s">
        <v>13</v>
      </c>
      <c r="G168" s="21"/>
      <c r="H168" s="225"/>
      <c r="I168" s="225"/>
      <c r="J168" s="225"/>
      <c r="K168" s="220">
        <f t="shared" ref="K168:K173" si="39">K169</f>
        <v>939.5</v>
      </c>
      <c r="L168" s="220">
        <f t="shared" ref="L168:L173" si="40">L169</f>
        <v>57</v>
      </c>
      <c r="M168" s="221">
        <f t="shared" ref="M168:M173" si="41">M169</f>
        <v>54.699999999999996</v>
      </c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2:26" ht="24" customHeight="1" x14ac:dyDescent="0.2">
      <c r="B169" s="174" t="s">
        <v>139</v>
      </c>
      <c r="C169" s="199">
        <v>89</v>
      </c>
      <c r="D169" s="199">
        <v>1</v>
      </c>
      <c r="E169" s="200" t="s">
        <v>14</v>
      </c>
      <c r="F169" s="198" t="s">
        <v>13</v>
      </c>
      <c r="G169" s="198" t="s">
        <v>131</v>
      </c>
      <c r="H169" s="228"/>
      <c r="I169" s="228"/>
      <c r="J169" s="225"/>
      <c r="K169" s="220">
        <f t="shared" si="39"/>
        <v>939.5</v>
      </c>
      <c r="L169" s="220">
        <f t="shared" si="40"/>
        <v>57</v>
      </c>
      <c r="M169" s="221">
        <f t="shared" si="41"/>
        <v>54.699999999999996</v>
      </c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2:26" ht="24" customHeight="1" x14ac:dyDescent="0.2">
      <c r="B170" s="174" t="s">
        <v>140</v>
      </c>
      <c r="C170" s="199">
        <v>89</v>
      </c>
      <c r="D170" s="199">
        <v>1</v>
      </c>
      <c r="E170" s="200" t="s">
        <v>14</v>
      </c>
      <c r="F170" s="198" t="s">
        <v>13</v>
      </c>
      <c r="G170" s="198" t="s">
        <v>132</v>
      </c>
      <c r="H170" s="228"/>
      <c r="I170" s="228"/>
      <c r="J170" s="225"/>
      <c r="K170" s="220">
        <f t="shared" si="39"/>
        <v>939.5</v>
      </c>
      <c r="L170" s="220">
        <f t="shared" si="40"/>
        <v>57</v>
      </c>
      <c r="M170" s="221">
        <f t="shared" si="41"/>
        <v>54.699999999999996</v>
      </c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2:26" ht="24" customHeight="1" x14ac:dyDescent="0.2">
      <c r="B171" s="138" t="s">
        <v>120</v>
      </c>
      <c r="C171" s="199">
        <v>89</v>
      </c>
      <c r="D171" s="199">
        <v>1</v>
      </c>
      <c r="E171" s="200" t="s">
        <v>14</v>
      </c>
      <c r="F171" s="198" t="s">
        <v>13</v>
      </c>
      <c r="G171" s="198" t="s">
        <v>45</v>
      </c>
      <c r="H171" s="228"/>
      <c r="I171" s="228"/>
      <c r="J171" s="225"/>
      <c r="K171" s="220">
        <f t="shared" si="39"/>
        <v>939.5</v>
      </c>
      <c r="L171" s="220">
        <f t="shared" si="40"/>
        <v>57</v>
      </c>
      <c r="M171" s="221">
        <f t="shared" si="41"/>
        <v>54.699999999999996</v>
      </c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2:26" ht="24" customHeight="1" x14ac:dyDescent="0.2">
      <c r="B172" s="249" t="s">
        <v>21</v>
      </c>
      <c r="C172" s="199">
        <v>89</v>
      </c>
      <c r="D172" s="199">
        <v>1</v>
      </c>
      <c r="E172" s="200" t="s">
        <v>14</v>
      </c>
      <c r="F172" s="198" t="s">
        <v>13</v>
      </c>
      <c r="G172" s="198" t="s">
        <v>45</v>
      </c>
      <c r="H172" s="228" t="s">
        <v>25</v>
      </c>
      <c r="I172" s="228"/>
      <c r="J172" s="225"/>
      <c r="K172" s="220">
        <f t="shared" si="39"/>
        <v>939.5</v>
      </c>
      <c r="L172" s="220">
        <f t="shared" si="40"/>
        <v>57</v>
      </c>
      <c r="M172" s="221">
        <f t="shared" si="41"/>
        <v>54.699999999999996</v>
      </c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2:26" ht="24" customHeight="1" x14ac:dyDescent="0.2">
      <c r="B173" s="201" t="s">
        <v>12</v>
      </c>
      <c r="C173" s="199">
        <v>89</v>
      </c>
      <c r="D173" s="199">
        <v>1</v>
      </c>
      <c r="E173" s="200" t="s">
        <v>14</v>
      </c>
      <c r="F173" s="198" t="s">
        <v>13</v>
      </c>
      <c r="G173" s="198" t="s">
        <v>45</v>
      </c>
      <c r="H173" s="228" t="s">
        <v>25</v>
      </c>
      <c r="I173" s="228" t="s">
        <v>39</v>
      </c>
      <c r="J173" s="225"/>
      <c r="K173" s="220">
        <f t="shared" si="39"/>
        <v>939.5</v>
      </c>
      <c r="L173" s="220">
        <f t="shared" si="40"/>
        <v>57</v>
      </c>
      <c r="M173" s="221">
        <f t="shared" si="41"/>
        <v>54.699999999999996</v>
      </c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2:26" ht="24" customHeight="1" x14ac:dyDescent="0.2">
      <c r="B174" s="31" t="s">
        <v>121</v>
      </c>
      <c r="C174" s="199">
        <v>89</v>
      </c>
      <c r="D174" s="199">
        <v>1</v>
      </c>
      <c r="E174" s="200" t="s">
        <v>14</v>
      </c>
      <c r="F174" s="198" t="s">
        <v>13</v>
      </c>
      <c r="G174" s="198" t="s">
        <v>45</v>
      </c>
      <c r="H174" s="228" t="s">
        <v>25</v>
      </c>
      <c r="I174" s="228" t="s">
        <v>39</v>
      </c>
      <c r="J174" s="225">
        <v>912</v>
      </c>
      <c r="K174" s="220">
        <f>'приложение 3'!J155</f>
        <v>939.5</v>
      </c>
      <c r="L174" s="220">
        <f>'приложение 3'!K155</f>
        <v>57</v>
      </c>
      <c r="M174" s="221">
        <f>'приложение 3'!L155</f>
        <v>54.699999999999996</v>
      </c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2:26" ht="24" customHeight="1" x14ac:dyDescent="0.2">
      <c r="B175" s="146" t="s">
        <v>97</v>
      </c>
      <c r="C175" s="199">
        <v>89</v>
      </c>
      <c r="D175" s="199">
        <v>1</v>
      </c>
      <c r="E175" s="200" t="s">
        <v>14</v>
      </c>
      <c r="F175" s="198" t="s">
        <v>98</v>
      </c>
      <c r="G175" s="198"/>
      <c r="H175" s="228"/>
      <c r="I175" s="228"/>
      <c r="J175" s="225"/>
      <c r="K175" s="220">
        <f t="shared" ref="K175:K180" si="42">K176</f>
        <v>24</v>
      </c>
      <c r="L175" s="220">
        <f t="shared" ref="L175:L180" si="43">L176</f>
        <v>24</v>
      </c>
      <c r="M175" s="221">
        <f t="shared" ref="M175:M180" si="44">M176</f>
        <v>24</v>
      </c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2:26" ht="24" customHeight="1" x14ac:dyDescent="0.2">
      <c r="B176" s="174" t="s">
        <v>139</v>
      </c>
      <c r="C176" s="199">
        <v>89</v>
      </c>
      <c r="D176" s="199">
        <v>1</v>
      </c>
      <c r="E176" s="200" t="s">
        <v>14</v>
      </c>
      <c r="F176" s="198" t="s">
        <v>98</v>
      </c>
      <c r="G176" s="88" t="s">
        <v>131</v>
      </c>
      <c r="H176" s="228"/>
      <c r="I176" s="228"/>
      <c r="J176" s="225"/>
      <c r="K176" s="220">
        <f t="shared" si="42"/>
        <v>24</v>
      </c>
      <c r="L176" s="220">
        <f t="shared" si="43"/>
        <v>24</v>
      </c>
      <c r="M176" s="221">
        <f t="shared" si="44"/>
        <v>24</v>
      </c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2:26" ht="24" customHeight="1" x14ac:dyDescent="0.2">
      <c r="B177" s="174" t="s">
        <v>140</v>
      </c>
      <c r="C177" s="199">
        <v>89</v>
      </c>
      <c r="D177" s="199">
        <v>1</v>
      </c>
      <c r="E177" s="200" t="s">
        <v>14</v>
      </c>
      <c r="F177" s="198" t="s">
        <v>98</v>
      </c>
      <c r="G177" s="88" t="s">
        <v>132</v>
      </c>
      <c r="H177" s="228"/>
      <c r="I177" s="228"/>
      <c r="J177" s="225"/>
      <c r="K177" s="220">
        <f t="shared" si="42"/>
        <v>24</v>
      </c>
      <c r="L177" s="220">
        <f t="shared" si="43"/>
        <v>24</v>
      </c>
      <c r="M177" s="221">
        <f t="shared" si="44"/>
        <v>24</v>
      </c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2:26" ht="24" customHeight="1" x14ac:dyDescent="0.2">
      <c r="B178" s="138" t="s">
        <v>120</v>
      </c>
      <c r="C178" s="199">
        <v>89</v>
      </c>
      <c r="D178" s="199">
        <v>1</v>
      </c>
      <c r="E178" s="200" t="s">
        <v>14</v>
      </c>
      <c r="F178" s="198" t="s">
        <v>98</v>
      </c>
      <c r="G178" s="88" t="s">
        <v>45</v>
      </c>
      <c r="H178" s="228"/>
      <c r="I178" s="228"/>
      <c r="J178" s="225"/>
      <c r="K178" s="220">
        <f t="shared" si="42"/>
        <v>24</v>
      </c>
      <c r="L178" s="220">
        <f t="shared" si="43"/>
        <v>24</v>
      </c>
      <c r="M178" s="221">
        <f t="shared" si="44"/>
        <v>24</v>
      </c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2:26" ht="24" customHeight="1" x14ac:dyDescent="0.2">
      <c r="B179" s="249" t="s">
        <v>21</v>
      </c>
      <c r="C179" s="199">
        <v>89</v>
      </c>
      <c r="D179" s="199">
        <v>1</v>
      </c>
      <c r="E179" s="200" t="s">
        <v>14</v>
      </c>
      <c r="F179" s="198" t="s">
        <v>98</v>
      </c>
      <c r="G179" s="88" t="s">
        <v>45</v>
      </c>
      <c r="H179" s="228" t="s">
        <v>25</v>
      </c>
      <c r="I179" s="228"/>
      <c r="J179" s="225"/>
      <c r="K179" s="220">
        <f t="shared" si="42"/>
        <v>24</v>
      </c>
      <c r="L179" s="220">
        <f t="shared" si="43"/>
        <v>24</v>
      </c>
      <c r="M179" s="221">
        <f t="shared" si="44"/>
        <v>24</v>
      </c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2:26" ht="24" customHeight="1" x14ac:dyDescent="0.2">
      <c r="B180" s="249" t="s">
        <v>153</v>
      </c>
      <c r="C180" s="199">
        <v>89</v>
      </c>
      <c r="D180" s="199">
        <v>1</v>
      </c>
      <c r="E180" s="200" t="s">
        <v>14</v>
      </c>
      <c r="F180" s="198" t="s">
        <v>98</v>
      </c>
      <c r="G180" s="88" t="s">
        <v>45</v>
      </c>
      <c r="H180" s="228" t="s">
        <v>25</v>
      </c>
      <c r="I180" s="228" t="s">
        <v>35</v>
      </c>
      <c r="J180" s="225"/>
      <c r="K180" s="220">
        <f t="shared" si="42"/>
        <v>24</v>
      </c>
      <c r="L180" s="220">
        <f t="shared" si="43"/>
        <v>24</v>
      </c>
      <c r="M180" s="221">
        <f t="shared" si="44"/>
        <v>24</v>
      </c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2:26" ht="24" customHeight="1" x14ac:dyDescent="0.2">
      <c r="B181" s="31" t="s">
        <v>121</v>
      </c>
      <c r="C181" s="199">
        <v>89</v>
      </c>
      <c r="D181" s="199">
        <v>1</v>
      </c>
      <c r="E181" s="200" t="s">
        <v>14</v>
      </c>
      <c r="F181" s="198" t="s">
        <v>98</v>
      </c>
      <c r="G181" s="88" t="s">
        <v>45</v>
      </c>
      <c r="H181" s="228" t="s">
        <v>25</v>
      </c>
      <c r="I181" s="228" t="s">
        <v>35</v>
      </c>
      <c r="J181" s="225">
        <v>912</v>
      </c>
      <c r="K181" s="220">
        <f>'приложение 3'!J140</f>
        <v>24</v>
      </c>
      <c r="L181" s="220">
        <f>'приложение 3'!K140</f>
        <v>24</v>
      </c>
      <c r="M181" s="221">
        <f>'приложение 3'!L140</f>
        <v>24</v>
      </c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2:26" ht="24" customHeight="1" x14ac:dyDescent="0.2">
      <c r="B182" s="145" t="s">
        <v>89</v>
      </c>
      <c r="C182" s="199">
        <v>89</v>
      </c>
      <c r="D182" s="199">
        <v>1</v>
      </c>
      <c r="E182" s="200" t="s">
        <v>14</v>
      </c>
      <c r="F182" s="198" t="s">
        <v>61</v>
      </c>
      <c r="G182" s="198"/>
      <c r="H182" s="228"/>
      <c r="I182" s="228"/>
      <c r="J182" s="225"/>
      <c r="K182" s="220">
        <f t="shared" ref="K182:K187" si="45">K183</f>
        <v>1909</v>
      </c>
      <c r="L182" s="220">
        <f t="shared" ref="L182:L187" si="46">L183</f>
        <v>1909</v>
      </c>
      <c r="M182" s="221">
        <f t="shared" ref="M182:M187" si="47">M183</f>
        <v>1909</v>
      </c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2:26" ht="24" customHeight="1" x14ac:dyDescent="0.2">
      <c r="B183" s="174" t="s">
        <v>139</v>
      </c>
      <c r="C183" s="199">
        <v>89</v>
      </c>
      <c r="D183" s="199">
        <v>1</v>
      </c>
      <c r="E183" s="200" t="s">
        <v>14</v>
      </c>
      <c r="F183" s="198" t="s">
        <v>61</v>
      </c>
      <c r="G183" s="88" t="s">
        <v>131</v>
      </c>
      <c r="H183" s="228"/>
      <c r="I183" s="228"/>
      <c r="J183" s="225"/>
      <c r="K183" s="220">
        <f t="shared" si="45"/>
        <v>1909</v>
      </c>
      <c r="L183" s="220">
        <f t="shared" si="46"/>
        <v>1909</v>
      </c>
      <c r="M183" s="221">
        <f t="shared" si="47"/>
        <v>1909</v>
      </c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2:26" ht="24" customHeight="1" x14ac:dyDescent="0.2">
      <c r="B184" s="174" t="s">
        <v>140</v>
      </c>
      <c r="C184" s="199">
        <v>89</v>
      </c>
      <c r="D184" s="199">
        <v>1</v>
      </c>
      <c r="E184" s="200" t="s">
        <v>14</v>
      </c>
      <c r="F184" s="198" t="s">
        <v>61</v>
      </c>
      <c r="G184" s="88" t="s">
        <v>132</v>
      </c>
      <c r="H184" s="228"/>
      <c r="I184" s="228"/>
      <c r="J184" s="225"/>
      <c r="K184" s="220">
        <f t="shared" si="45"/>
        <v>1909</v>
      </c>
      <c r="L184" s="220">
        <f t="shared" si="46"/>
        <v>1909</v>
      </c>
      <c r="M184" s="221">
        <f t="shared" si="47"/>
        <v>1909</v>
      </c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2:26" ht="24" customHeight="1" x14ac:dyDescent="0.2">
      <c r="B185" s="138" t="s">
        <v>120</v>
      </c>
      <c r="C185" s="199">
        <v>89</v>
      </c>
      <c r="D185" s="199">
        <v>1</v>
      </c>
      <c r="E185" s="200" t="s">
        <v>14</v>
      </c>
      <c r="F185" s="198" t="s">
        <v>61</v>
      </c>
      <c r="G185" s="88" t="s">
        <v>45</v>
      </c>
      <c r="H185" s="228"/>
      <c r="I185" s="228"/>
      <c r="J185" s="225"/>
      <c r="K185" s="220">
        <f t="shared" si="45"/>
        <v>1909</v>
      </c>
      <c r="L185" s="220">
        <f t="shared" si="46"/>
        <v>1909</v>
      </c>
      <c r="M185" s="221">
        <f t="shared" si="47"/>
        <v>1909</v>
      </c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2:26" ht="24" customHeight="1" thickBot="1" x14ac:dyDescent="0.25">
      <c r="B186" s="447" t="s">
        <v>32</v>
      </c>
      <c r="C186" s="199">
        <v>89</v>
      </c>
      <c r="D186" s="199">
        <v>1</v>
      </c>
      <c r="E186" s="200" t="s">
        <v>14</v>
      </c>
      <c r="F186" s="198" t="s">
        <v>61</v>
      </c>
      <c r="G186" s="88" t="s">
        <v>45</v>
      </c>
      <c r="H186" s="228" t="s">
        <v>33</v>
      </c>
      <c r="I186" s="228"/>
      <c r="J186" s="225"/>
      <c r="K186" s="220">
        <f t="shared" si="45"/>
        <v>1909</v>
      </c>
      <c r="L186" s="220">
        <f t="shared" si="46"/>
        <v>1909</v>
      </c>
      <c r="M186" s="221">
        <f t="shared" si="47"/>
        <v>1909</v>
      </c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2:26" ht="24" customHeight="1" thickTop="1" x14ac:dyDescent="0.2">
      <c r="B187" s="144" t="s">
        <v>19</v>
      </c>
      <c r="C187" s="199">
        <v>89</v>
      </c>
      <c r="D187" s="199">
        <v>1</v>
      </c>
      <c r="E187" s="200" t="s">
        <v>14</v>
      </c>
      <c r="F187" s="198" t="s">
        <v>61</v>
      </c>
      <c r="G187" s="88" t="s">
        <v>45</v>
      </c>
      <c r="H187" s="228" t="s">
        <v>33</v>
      </c>
      <c r="I187" s="228" t="s">
        <v>34</v>
      </c>
      <c r="J187" s="225"/>
      <c r="K187" s="220">
        <f t="shared" si="45"/>
        <v>1909</v>
      </c>
      <c r="L187" s="220">
        <f t="shared" si="46"/>
        <v>1909</v>
      </c>
      <c r="M187" s="221">
        <f t="shared" si="47"/>
        <v>1909</v>
      </c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2:26" ht="24" customHeight="1" x14ac:dyDescent="0.2">
      <c r="B188" s="31" t="s">
        <v>121</v>
      </c>
      <c r="C188" s="199">
        <v>89</v>
      </c>
      <c r="D188" s="199">
        <v>1</v>
      </c>
      <c r="E188" s="200" t="s">
        <v>14</v>
      </c>
      <c r="F188" s="198" t="s">
        <v>61</v>
      </c>
      <c r="G188" s="88" t="s">
        <v>45</v>
      </c>
      <c r="H188" s="228" t="s">
        <v>33</v>
      </c>
      <c r="I188" s="228" t="s">
        <v>34</v>
      </c>
      <c r="J188" s="225">
        <v>912</v>
      </c>
      <c r="K188" s="220">
        <f>'приложение 3'!J119</f>
        <v>1909</v>
      </c>
      <c r="L188" s="220">
        <f>'приложение 3'!K119</f>
        <v>1909</v>
      </c>
      <c r="M188" s="221">
        <f>'приложение 3'!L119</f>
        <v>1909</v>
      </c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2:26" ht="24" customHeight="1" x14ac:dyDescent="0.2">
      <c r="B189" s="150" t="s">
        <v>112</v>
      </c>
      <c r="C189" s="199">
        <v>89</v>
      </c>
      <c r="D189" s="199">
        <v>1</v>
      </c>
      <c r="E189" s="200" t="s">
        <v>14</v>
      </c>
      <c r="F189" s="198" t="s">
        <v>113</v>
      </c>
      <c r="G189" s="88"/>
      <c r="H189" s="228"/>
      <c r="I189" s="228"/>
      <c r="J189" s="225"/>
      <c r="K189" s="220" t="str">
        <f t="shared" ref="K189:K194" si="48">K190</f>
        <v>24</v>
      </c>
      <c r="L189" s="220">
        <f t="shared" ref="L189:L194" si="49">L190</f>
        <v>24</v>
      </c>
      <c r="M189" s="221">
        <f t="shared" ref="M189:M194" si="50">M190</f>
        <v>24</v>
      </c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2:26" ht="24" customHeight="1" x14ac:dyDescent="0.2">
      <c r="B190" s="174" t="s">
        <v>139</v>
      </c>
      <c r="C190" s="199">
        <v>89</v>
      </c>
      <c r="D190" s="199">
        <v>1</v>
      </c>
      <c r="E190" s="200" t="s">
        <v>14</v>
      </c>
      <c r="F190" s="198" t="s">
        <v>113</v>
      </c>
      <c r="G190" s="88" t="s">
        <v>131</v>
      </c>
      <c r="H190" s="228"/>
      <c r="I190" s="228"/>
      <c r="J190" s="225"/>
      <c r="K190" s="220" t="str">
        <f t="shared" si="48"/>
        <v>24</v>
      </c>
      <c r="L190" s="220">
        <f t="shared" si="49"/>
        <v>24</v>
      </c>
      <c r="M190" s="221">
        <f t="shared" si="50"/>
        <v>24</v>
      </c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2:26" ht="24" customHeight="1" x14ac:dyDescent="0.2">
      <c r="B191" s="174" t="s">
        <v>140</v>
      </c>
      <c r="C191" s="199">
        <v>89</v>
      </c>
      <c r="D191" s="199">
        <v>1</v>
      </c>
      <c r="E191" s="200" t="s">
        <v>14</v>
      </c>
      <c r="F191" s="198" t="s">
        <v>113</v>
      </c>
      <c r="G191" s="88" t="s">
        <v>132</v>
      </c>
      <c r="H191" s="228"/>
      <c r="I191" s="228"/>
      <c r="J191" s="225"/>
      <c r="K191" s="220" t="str">
        <f t="shared" si="48"/>
        <v>24</v>
      </c>
      <c r="L191" s="220">
        <f t="shared" si="49"/>
        <v>24</v>
      </c>
      <c r="M191" s="221">
        <f t="shared" si="50"/>
        <v>24</v>
      </c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2:26" ht="24" customHeight="1" x14ac:dyDescent="0.2">
      <c r="B192" s="138" t="s">
        <v>120</v>
      </c>
      <c r="C192" s="199">
        <v>89</v>
      </c>
      <c r="D192" s="199">
        <v>1</v>
      </c>
      <c r="E192" s="200" t="s">
        <v>14</v>
      </c>
      <c r="F192" s="198" t="s">
        <v>113</v>
      </c>
      <c r="G192" s="88" t="s">
        <v>45</v>
      </c>
      <c r="H192" s="228"/>
      <c r="I192" s="228"/>
      <c r="J192" s="225"/>
      <c r="K192" s="220" t="str">
        <f t="shared" si="48"/>
        <v>24</v>
      </c>
      <c r="L192" s="220">
        <f t="shared" si="49"/>
        <v>24</v>
      </c>
      <c r="M192" s="221">
        <f t="shared" si="50"/>
        <v>24</v>
      </c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2:26" ht="24" customHeight="1" x14ac:dyDescent="0.2">
      <c r="B193" s="249" t="s">
        <v>15</v>
      </c>
      <c r="C193" s="199">
        <v>89</v>
      </c>
      <c r="D193" s="199">
        <v>1</v>
      </c>
      <c r="E193" s="200" t="s">
        <v>14</v>
      </c>
      <c r="F193" s="198" t="s">
        <v>113</v>
      </c>
      <c r="G193" s="88" t="s">
        <v>45</v>
      </c>
      <c r="H193" s="228" t="s">
        <v>36</v>
      </c>
      <c r="I193" s="228"/>
      <c r="J193" s="225"/>
      <c r="K193" s="220" t="str">
        <f t="shared" si="48"/>
        <v>24</v>
      </c>
      <c r="L193" s="220">
        <f t="shared" si="49"/>
        <v>24</v>
      </c>
      <c r="M193" s="221">
        <f t="shared" si="50"/>
        <v>24</v>
      </c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2:26" ht="24" customHeight="1" x14ac:dyDescent="0.2">
      <c r="B194" s="150" t="s">
        <v>111</v>
      </c>
      <c r="C194" s="199">
        <v>89</v>
      </c>
      <c r="D194" s="199">
        <v>1</v>
      </c>
      <c r="E194" s="200" t="s">
        <v>14</v>
      </c>
      <c r="F194" s="198" t="s">
        <v>113</v>
      </c>
      <c r="G194" s="88" t="s">
        <v>45</v>
      </c>
      <c r="H194" s="228" t="s">
        <v>36</v>
      </c>
      <c r="I194" s="228" t="s">
        <v>39</v>
      </c>
      <c r="J194" s="225"/>
      <c r="K194" s="220" t="str">
        <f t="shared" si="48"/>
        <v>24</v>
      </c>
      <c r="L194" s="220">
        <f t="shared" si="49"/>
        <v>24</v>
      </c>
      <c r="M194" s="221">
        <f t="shared" si="50"/>
        <v>24</v>
      </c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2:26" ht="24" customHeight="1" x14ac:dyDescent="0.2">
      <c r="B195" s="31" t="s">
        <v>121</v>
      </c>
      <c r="C195" s="199">
        <v>89</v>
      </c>
      <c r="D195" s="199">
        <v>1</v>
      </c>
      <c r="E195" s="200" t="s">
        <v>14</v>
      </c>
      <c r="F195" s="198" t="s">
        <v>113</v>
      </c>
      <c r="G195" s="88" t="s">
        <v>45</v>
      </c>
      <c r="H195" s="228" t="s">
        <v>36</v>
      </c>
      <c r="I195" s="228" t="s">
        <v>39</v>
      </c>
      <c r="J195" s="225">
        <v>912</v>
      </c>
      <c r="K195" s="220" t="str">
        <f>'приложение 3'!J186</f>
        <v>24</v>
      </c>
      <c r="L195" s="220">
        <f>'приложение 3'!K186</f>
        <v>24</v>
      </c>
      <c r="M195" s="221">
        <f>'приложение 3'!L186</f>
        <v>24</v>
      </c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2:26" ht="55.9" customHeight="1" x14ac:dyDescent="0.2">
      <c r="B196" s="148" t="s">
        <v>109</v>
      </c>
      <c r="C196" s="199">
        <v>89</v>
      </c>
      <c r="D196" s="199">
        <v>1</v>
      </c>
      <c r="E196" s="200" t="s">
        <v>14</v>
      </c>
      <c r="F196" s="198" t="s">
        <v>110</v>
      </c>
      <c r="G196" s="88"/>
      <c r="H196" s="228"/>
      <c r="I196" s="228"/>
      <c r="J196" s="225"/>
      <c r="K196" s="220">
        <f t="shared" ref="K196:K201" si="51">K197</f>
        <v>24</v>
      </c>
      <c r="L196" s="220">
        <f t="shared" ref="L196:L201" si="52">L197</f>
        <v>24</v>
      </c>
      <c r="M196" s="221">
        <f t="shared" ref="M196:M201" si="53">M197</f>
        <v>24</v>
      </c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2:26" ht="24" customHeight="1" x14ac:dyDescent="0.2">
      <c r="B197" s="174" t="s">
        <v>139</v>
      </c>
      <c r="C197" s="199">
        <v>89</v>
      </c>
      <c r="D197" s="199">
        <v>1</v>
      </c>
      <c r="E197" s="200" t="s">
        <v>14</v>
      </c>
      <c r="F197" s="198" t="s">
        <v>110</v>
      </c>
      <c r="G197" s="88" t="s">
        <v>131</v>
      </c>
      <c r="H197" s="228"/>
      <c r="I197" s="228"/>
      <c r="J197" s="225"/>
      <c r="K197" s="220">
        <f t="shared" si="51"/>
        <v>24</v>
      </c>
      <c r="L197" s="220">
        <f t="shared" si="52"/>
        <v>24</v>
      </c>
      <c r="M197" s="221">
        <f t="shared" si="53"/>
        <v>24</v>
      </c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2:26" ht="24" customHeight="1" x14ac:dyDescent="0.2">
      <c r="B198" s="174" t="s">
        <v>140</v>
      </c>
      <c r="C198" s="199">
        <v>89</v>
      </c>
      <c r="D198" s="199">
        <v>1</v>
      </c>
      <c r="E198" s="200" t="s">
        <v>14</v>
      </c>
      <c r="F198" s="198" t="s">
        <v>110</v>
      </c>
      <c r="G198" s="88" t="s">
        <v>132</v>
      </c>
      <c r="H198" s="228"/>
      <c r="I198" s="228"/>
      <c r="J198" s="225"/>
      <c r="K198" s="220">
        <f t="shared" si="51"/>
        <v>24</v>
      </c>
      <c r="L198" s="220">
        <f t="shared" si="52"/>
        <v>24</v>
      </c>
      <c r="M198" s="221">
        <f t="shared" si="53"/>
        <v>24</v>
      </c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2:26" ht="24" customHeight="1" x14ac:dyDescent="0.2">
      <c r="B199" s="138" t="s">
        <v>120</v>
      </c>
      <c r="C199" s="199">
        <v>89</v>
      </c>
      <c r="D199" s="199">
        <v>1</v>
      </c>
      <c r="E199" s="200" t="s">
        <v>14</v>
      </c>
      <c r="F199" s="198" t="s">
        <v>110</v>
      </c>
      <c r="G199" s="88" t="s">
        <v>45</v>
      </c>
      <c r="H199" s="228"/>
      <c r="I199" s="228"/>
      <c r="J199" s="225"/>
      <c r="K199" s="220">
        <f t="shared" si="51"/>
        <v>24</v>
      </c>
      <c r="L199" s="220">
        <f t="shared" si="52"/>
        <v>24</v>
      </c>
      <c r="M199" s="221">
        <f t="shared" si="53"/>
        <v>24</v>
      </c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2:26" ht="24" customHeight="1" x14ac:dyDescent="0.2">
      <c r="B200" s="148" t="s">
        <v>154</v>
      </c>
      <c r="C200" s="199">
        <v>89</v>
      </c>
      <c r="D200" s="199">
        <v>1</v>
      </c>
      <c r="E200" s="200" t="s">
        <v>14</v>
      </c>
      <c r="F200" s="198" t="s">
        <v>110</v>
      </c>
      <c r="G200" s="88" t="s">
        <v>45</v>
      </c>
      <c r="H200" s="229" t="s">
        <v>101</v>
      </c>
      <c r="I200" s="230"/>
      <c r="J200" s="225"/>
      <c r="K200" s="220">
        <f t="shared" si="51"/>
        <v>24</v>
      </c>
      <c r="L200" s="220">
        <f t="shared" si="52"/>
        <v>24</v>
      </c>
      <c r="M200" s="221">
        <f t="shared" si="53"/>
        <v>24</v>
      </c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2:26" ht="24" customHeight="1" x14ac:dyDescent="0.2">
      <c r="B201" s="148" t="s">
        <v>108</v>
      </c>
      <c r="C201" s="199">
        <v>89</v>
      </c>
      <c r="D201" s="199">
        <v>1</v>
      </c>
      <c r="E201" s="200" t="s">
        <v>14</v>
      </c>
      <c r="F201" s="198" t="s">
        <v>110</v>
      </c>
      <c r="G201" s="88" t="s">
        <v>45</v>
      </c>
      <c r="H201" s="229" t="s">
        <v>101</v>
      </c>
      <c r="I201" s="230" t="s">
        <v>26</v>
      </c>
      <c r="J201" s="225"/>
      <c r="K201" s="220">
        <f t="shared" si="51"/>
        <v>24</v>
      </c>
      <c r="L201" s="220">
        <f t="shared" si="52"/>
        <v>24</v>
      </c>
      <c r="M201" s="221">
        <f t="shared" si="53"/>
        <v>24</v>
      </c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2:26" ht="24" customHeight="1" x14ac:dyDescent="0.2">
      <c r="B202" s="31" t="s">
        <v>121</v>
      </c>
      <c r="C202" s="199">
        <v>89</v>
      </c>
      <c r="D202" s="199">
        <v>1</v>
      </c>
      <c r="E202" s="200" t="s">
        <v>14</v>
      </c>
      <c r="F202" s="198" t="s">
        <v>110</v>
      </c>
      <c r="G202" s="88" t="s">
        <v>45</v>
      </c>
      <c r="H202" s="231" t="s">
        <v>101</v>
      </c>
      <c r="I202" s="232" t="s">
        <v>26</v>
      </c>
      <c r="J202" s="225">
        <v>912</v>
      </c>
      <c r="K202" s="220">
        <f>'приложение 3'!J171</f>
        <v>24</v>
      </c>
      <c r="L202" s="220">
        <f>'приложение 3'!K171</f>
        <v>24</v>
      </c>
      <c r="M202" s="221">
        <f>'приложение 3'!L171</f>
        <v>24</v>
      </c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2:26" ht="42" customHeight="1" x14ac:dyDescent="0.2">
      <c r="B203" s="145" t="s">
        <v>90</v>
      </c>
      <c r="C203" s="199">
        <v>89</v>
      </c>
      <c r="D203" s="199">
        <v>1</v>
      </c>
      <c r="E203" s="200" t="s">
        <v>14</v>
      </c>
      <c r="F203" s="198" t="s">
        <v>62</v>
      </c>
      <c r="G203" s="88"/>
      <c r="H203" s="228"/>
      <c r="I203" s="228"/>
      <c r="J203" s="225"/>
      <c r="K203" s="220">
        <f t="shared" ref="K203:K208" si="54">K204</f>
        <v>51</v>
      </c>
      <c r="L203" s="220">
        <f t="shared" ref="L203:L208" si="55">L204</f>
        <v>51</v>
      </c>
      <c r="M203" s="221">
        <f t="shared" ref="M203:M208" si="56">M204</f>
        <v>51</v>
      </c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2:26" ht="24" customHeight="1" x14ac:dyDescent="0.2">
      <c r="B204" s="174" t="s">
        <v>139</v>
      </c>
      <c r="C204" s="199">
        <v>89</v>
      </c>
      <c r="D204" s="199">
        <v>1</v>
      </c>
      <c r="E204" s="200" t="s">
        <v>14</v>
      </c>
      <c r="F204" s="198" t="s">
        <v>62</v>
      </c>
      <c r="G204" s="88" t="s">
        <v>131</v>
      </c>
      <c r="H204" s="228"/>
      <c r="I204" s="228"/>
      <c r="J204" s="225"/>
      <c r="K204" s="220">
        <f t="shared" si="54"/>
        <v>51</v>
      </c>
      <c r="L204" s="220">
        <f t="shared" si="55"/>
        <v>51</v>
      </c>
      <c r="M204" s="221">
        <f t="shared" si="56"/>
        <v>51</v>
      </c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2:26" ht="24" customHeight="1" x14ac:dyDescent="0.2">
      <c r="B205" s="174" t="s">
        <v>140</v>
      </c>
      <c r="C205" s="199">
        <v>89</v>
      </c>
      <c r="D205" s="199">
        <v>1</v>
      </c>
      <c r="E205" s="200" t="s">
        <v>14</v>
      </c>
      <c r="F205" s="198" t="s">
        <v>62</v>
      </c>
      <c r="G205" s="88" t="s">
        <v>132</v>
      </c>
      <c r="H205" s="228"/>
      <c r="I205" s="228"/>
      <c r="J205" s="225"/>
      <c r="K205" s="220">
        <f t="shared" si="54"/>
        <v>51</v>
      </c>
      <c r="L205" s="220">
        <f t="shared" si="55"/>
        <v>51</v>
      </c>
      <c r="M205" s="221">
        <f t="shared" si="56"/>
        <v>51</v>
      </c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2:26" ht="24" customHeight="1" x14ac:dyDescent="0.2">
      <c r="B206" s="138" t="s">
        <v>120</v>
      </c>
      <c r="C206" s="199">
        <v>89</v>
      </c>
      <c r="D206" s="199">
        <v>1</v>
      </c>
      <c r="E206" s="200" t="s">
        <v>14</v>
      </c>
      <c r="F206" s="198" t="s">
        <v>62</v>
      </c>
      <c r="G206" s="88" t="s">
        <v>45</v>
      </c>
      <c r="H206" s="228"/>
      <c r="I206" s="228"/>
      <c r="J206" s="225"/>
      <c r="K206" s="220">
        <f t="shared" si="54"/>
        <v>51</v>
      </c>
      <c r="L206" s="220">
        <f t="shared" si="55"/>
        <v>51</v>
      </c>
      <c r="M206" s="221">
        <f t="shared" si="56"/>
        <v>51</v>
      </c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2:26" ht="24" customHeight="1" x14ac:dyDescent="0.2">
      <c r="B207" s="249" t="s">
        <v>21</v>
      </c>
      <c r="C207" s="199">
        <v>89</v>
      </c>
      <c r="D207" s="199">
        <v>1</v>
      </c>
      <c r="E207" s="200" t="s">
        <v>14</v>
      </c>
      <c r="F207" s="198" t="s">
        <v>62</v>
      </c>
      <c r="G207" s="88" t="s">
        <v>45</v>
      </c>
      <c r="H207" s="226" t="s">
        <v>25</v>
      </c>
      <c r="I207" s="227" t="s">
        <v>39</v>
      </c>
      <c r="J207" s="225"/>
      <c r="K207" s="220">
        <f t="shared" si="54"/>
        <v>51</v>
      </c>
      <c r="L207" s="220">
        <f t="shared" si="55"/>
        <v>51</v>
      </c>
      <c r="M207" s="221">
        <f t="shared" si="56"/>
        <v>51</v>
      </c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2:26" ht="24" customHeight="1" x14ac:dyDescent="0.2">
      <c r="B208" s="147" t="s">
        <v>12</v>
      </c>
      <c r="C208" s="199">
        <v>89</v>
      </c>
      <c r="D208" s="199">
        <v>1</v>
      </c>
      <c r="E208" s="200" t="s">
        <v>14</v>
      </c>
      <c r="F208" s="198" t="s">
        <v>62</v>
      </c>
      <c r="G208" s="88" t="s">
        <v>45</v>
      </c>
      <c r="H208" s="226" t="s">
        <v>25</v>
      </c>
      <c r="I208" s="227" t="s">
        <v>39</v>
      </c>
      <c r="J208" s="225"/>
      <c r="K208" s="220">
        <f t="shared" si="54"/>
        <v>51</v>
      </c>
      <c r="L208" s="220">
        <f t="shared" si="55"/>
        <v>51</v>
      </c>
      <c r="M208" s="221">
        <f t="shared" si="56"/>
        <v>51</v>
      </c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2:26" ht="24" customHeight="1" x14ac:dyDescent="0.2">
      <c r="B209" s="31" t="s">
        <v>121</v>
      </c>
      <c r="C209" s="199">
        <v>89</v>
      </c>
      <c r="D209" s="199">
        <v>1</v>
      </c>
      <c r="E209" s="200" t="s">
        <v>14</v>
      </c>
      <c r="F209" s="198" t="s">
        <v>62</v>
      </c>
      <c r="G209" s="88" t="s">
        <v>45</v>
      </c>
      <c r="H209" s="226" t="s">
        <v>25</v>
      </c>
      <c r="I209" s="227" t="s">
        <v>39</v>
      </c>
      <c r="J209" s="225">
        <v>912</v>
      </c>
      <c r="K209" s="220">
        <f>'приложение 3'!J147</f>
        <v>51</v>
      </c>
      <c r="L209" s="220">
        <f>'приложение 3'!K147</f>
        <v>51</v>
      </c>
      <c r="M209" s="221">
        <f>'приложение 3'!L147</f>
        <v>51</v>
      </c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2:26" ht="24" customHeight="1" x14ac:dyDescent="0.2">
      <c r="B210" s="141" t="s">
        <v>116</v>
      </c>
      <c r="C210" s="199">
        <v>89</v>
      </c>
      <c r="D210" s="199">
        <v>1</v>
      </c>
      <c r="E210" s="200" t="s">
        <v>14</v>
      </c>
      <c r="F210" s="198" t="s">
        <v>106</v>
      </c>
      <c r="G210" s="88"/>
      <c r="H210" s="228"/>
      <c r="I210" s="228"/>
      <c r="J210" s="225"/>
      <c r="K210" s="220">
        <f t="shared" ref="K210:K215" si="57">K211</f>
        <v>24</v>
      </c>
      <c r="L210" s="220" t="str">
        <f t="shared" ref="L210:L215" si="58">L211</f>
        <v>24</v>
      </c>
      <c r="M210" s="221" t="str">
        <f t="shared" ref="M210:M215" si="59">M211</f>
        <v>24</v>
      </c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2:26" ht="24" customHeight="1" x14ac:dyDescent="0.2">
      <c r="B211" s="174" t="s">
        <v>139</v>
      </c>
      <c r="C211" s="199">
        <v>89</v>
      </c>
      <c r="D211" s="199">
        <v>1</v>
      </c>
      <c r="E211" s="200" t="s">
        <v>14</v>
      </c>
      <c r="F211" s="198" t="s">
        <v>106</v>
      </c>
      <c r="G211" s="88" t="s">
        <v>131</v>
      </c>
      <c r="H211" s="228"/>
      <c r="I211" s="228"/>
      <c r="J211" s="225"/>
      <c r="K211" s="220">
        <f t="shared" si="57"/>
        <v>24</v>
      </c>
      <c r="L211" s="220" t="str">
        <f t="shared" si="58"/>
        <v>24</v>
      </c>
      <c r="M211" s="221" t="str">
        <f t="shared" si="59"/>
        <v>24</v>
      </c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2:26" ht="24" customHeight="1" x14ac:dyDescent="0.2">
      <c r="B212" s="174" t="s">
        <v>140</v>
      </c>
      <c r="C212" s="199">
        <v>89</v>
      </c>
      <c r="D212" s="199">
        <v>1</v>
      </c>
      <c r="E212" s="200" t="s">
        <v>14</v>
      </c>
      <c r="F212" s="198" t="s">
        <v>106</v>
      </c>
      <c r="G212" s="88" t="s">
        <v>132</v>
      </c>
      <c r="H212" s="228"/>
      <c r="I212" s="228"/>
      <c r="J212" s="225"/>
      <c r="K212" s="220">
        <f t="shared" si="57"/>
        <v>24</v>
      </c>
      <c r="L212" s="220" t="str">
        <f t="shared" si="58"/>
        <v>24</v>
      </c>
      <c r="M212" s="221" t="str">
        <f t="shared" si="59"/>
        <v>24</v>
      </c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2:26" ht="24" customHeight="1" x14ac:dyDescent="0.2">
      <c r="B213" s="138" t="s">
        <v>120</v>
      </c>
      <c r="C213" s="199">
        <v>89</v>
      </c>
      <c r="D213" s="199">
        <v>1</v>
      </c>
      <c r="E213" s="200" t="s">
        <v>14</v>
      </c>
      <c r="F213" s="198" t="s">
        <v>106</v>
      </c>
      <c r="G213" s="88" t="s">
        <v>45</v>
      </c>
      <c r="H213" s="228"/>
      <c r="I213" s="228"/>
      <c r="J213" s="225"/>
      <c r="K213" s="220">
        <f t="shared" si="57"/>
        <v>24</v>
      </c>
      <c r="L213" s="220" t="str">
        <f t="shared" si="58"/>
        <v>24</v>
      </c>
      <c r="M213" s="221" t="str">
        <f t="shared" si="59"/>
        <v>24</v>
      </c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2:26" ht="24" customHeight="1" x14ac:dyDescent="0.2">
      <c r="B214" s="196" t="s">
        <v>40</v>
      </c>
      <c r="C214" s="199">
        <v>89</v>
      </c>
      <c r="D214" s="199">
        <v>1</v>
      </c>
      <c r="E214" s="200" t="s">
        <v>14</v>
      </c>
      <c r="F214" s="198" t="s">
        <v>106</v>
      </c>
      <c r="G214" s="88" t="s">
        <v>45</v>
      </c>
      <c r="H214" s="228" t="s">
        <v>26</v>
      </c>
      <c r="I214" s="228"/>
      <c r="J214" s="225"/>
      <c r="K214" s="220">
        <f t="shared" si="57"/>
        <v>24</v>
      </c>
      <c r="L214" s="220" t="str">
        <f t="shared" si="58"/>
        <v>24</v>
      </c>
      <c r="M214" s="221" t="str">
        <f t="shared" si="59"/>
        <v>24</v>
      </c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2:26" ht="24" customHeight="1" x14ac:dyDescent="0.2">
      <c r="B215" s="416" t="s">
        <v>104</v>
      </c>
      <c r="C215" s="199">
        <v>89</v>
      </c>
      <c r="D215" s="199">
        <v>1</v>
      </c>
      <c r="E215" s="200" t="s">
        <v>14</v>
      </c>
      <c r="F215" s="198" t="s">
        <v>106</v>
      </c>
      <c r="G215" s="88" t="s">
        <v>45</v>
      </c>
      <c r="H215" s="228" t="s">
        <v>26</v>
      </c>
      <c r="I215" s="228" t="s">
        <v>105</v>
      </c>
      <c r="J215" s="225"/>
      <c r="K215" s="220">
        <f t="shared" si="57"/>
        <v>24</v>
      </c>
      <c r="L215" s="220" t="str">
        <f t="shared" si="58"/>
        <v>24</v>
      </c>
      <c r="M215" s="221" t="str">
        <f t="shared" si="59"/>
        <v>24</v>
      </c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2:26" ht="24" customHeight="1" x14ac:dyDescent="0.2">
      <c r="B216" s="31" t="s">
        <v>121</v>
      </c>
      <c r="C216" s="199">
        <v>89</v>
      </c>
      <c r="D216" s="199">
        <v>1</v>
      </c>
      <c r="E216" s="200" t="s">
        <v>14</v>
      </c>
      <c r="F216" s="198" t="s">
        <v>106</v>
      </c>
      <c r="G216" s="88" t="s">
        <v>45</v>
      </c>
      <c r="H216" s="228" t="s">
        <v>26</v>
      </c>
      <c r="I216" s="228" t="s">
        <v>105</v>
      </c>
      <c r="J216" s="225">
        <v>912</v>
      </c>
      <c r="K216" s="220">
        <f>'приложение 3'!J86</f>
        <v>24</v>
      </c>
      <c r="L216" s="220" t="str">
        <f>'приложение 3'!K87</f>
        <v>24</v>
      </c>
      <c r="M216" s="221" t="str">
        <f>'приложение 3'!L87</f>
        <v>24</v>
      </c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2:26" ht="24" customHeight="1" x14ac:dyDescent="0.2">
      <c r="B217" s="141" t="s">
        <v>102</v>
      </c>
      <c r="C217" s="199">
        <v>89</v>
      </c>
      <c r="D217" s="199">
        <v>1</v>
      </c>
      <c r="E217" s="200" t="s">
        <v>14</v>
      </c>
      <c r="F217" s="198" t="s">
        <v>103</v>
      </c>
      <c r="G217" s="88"/>
      <c r="H217" s="228"/>
      <c r="I217" s="228"/>
      <c r="J217" s="225"/>
      <c r="K217" s="220">
        <f t="shared" ref="K217:K222" si="60">K218</f>
        <v>24</v>
      </c>
      <c r="L217" s="220">
        <f t="shared" ref="L217:L222" si="61">L218</f>
        <v>24</v>
      </c>
      <c r="M217" s="221">
        <f t="shared" ref="M217:M222" si="62">M218</f>
        <v>24</v>
      </c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2:26" ht="24" customHeight="1" x14ac:dyDescent="0.2">
      <c r="B218" s="174" t="s">
        <v>139</v>
      </c>
      <c r="C218" s="199">
        <v>89</v>
      </c>
      <c r="D218" s="199">
        <v>1</v>
      </c>
      <c r="E218" s="200" t="s">
        <v>14</v>
      </c>
      <c r="F218" s="198" t="s">
        <v>103</v>
      </c>
      <c r="G218" s="88" t="s">
        <v>131</v>
      </c>
      <c r="H218" s="228"/>
      <c r="I218" s="228"/>
      <c r="J218" s="225"/>
      <c r="K218" s="220">
        <f t="shared" si="60"/>
        <v>24</v>
      </c>
      <c r="L218" s="220">
        <f t="shared" si="61"/>
        <v>24</v>
      </c>
      <c r="M218" s="221">
        <f t="shared" si="62"/>
        <v>24</v>
      </c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2:26" ht="24" customHeight="1" x14ac:dyDescent="0.2">
      <c r="B219" s="174" t="s">
        <v>140</v>
      </c>
      <c r="C219" s="199">
        <v>89</v>
      </c>
      <c r="D219" s="199">
        <v>1</v>
      </c>
      <c r="E219" s="200" t="s">
        <v>14</v>
      </c>
      <c r="F219" s="198" t="s">
        <v>103</v>
      </c>
      <c r="G219" s="88" t="s">
        <v>132</v>
      </c>
      <c r="H219" s="228"/>
      <c r="I219" s="228"/>
      <c r="J219" s="225"/>
      <c r="K219" s="220">
        <f t="shared" si="60"/>
        <v>24</v>
      </c>
      <c r="L219" s="220">
        <f t="shared" si="61"/>
        <v>24</v>
      </c>
      <c r="M219" s="221">
        <f t="shared" si="62"/>
        <v>24</v>
      </c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2:26" ht="24" customHeight="1" x14ac:dyDescent="0.2">
      <c r="B220" s="138" t="s">
        <v>120</v>
      </c>
      <c r="C220" s="199">
        <v>89</v>
      </c>
      <c r="D220" s="199">
        <v>1</v>
      </c>
      <c r="E220" s="200" t="s">
        <v>14</v>
      </c>
      <c r="F220" s="198" t="s">
        <v>103</v>
      </c>
      <c r="G220" s="88" t="s">
        <v>45</v>
      </c>
      <c r="H220" s="228"/>
      <c r="I220" s="228"/>
      <c r="J220" s="225"/>
      <c r="K220" s="220">
        <f t="shared" si="60"/>
        <v>24</v>
      </c>
      <c r="L220" s="220">
        <f t="shared" si="61"/>
        <v>24</v>
      </c>
      <c r="M220" s="221">
        <f t="shared" si="62"/>
        <v>24</v>
      </c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2:26" ht="24" customHeight="1" x14ac:dyDescent="0.2">
      <c r="B221" s="419" t="s">
        <v>99</v>
      </c>
      <c r="C221" s="199">
        <v>89</v>
      </c>
      <c r="D221" s="199">
        <v>1</v>
      </c>
      <c r="E221" s="200" t="s">
        <v>14</v>
      </c>
      <c r="F221" s="198" t="s">
        <v>103</v>
      </c>
      <c r="G221" s="88" t="s">
        <v>45</v>
      </c>
      <c r="H221" s="233" t="s">
        <v>39</v>
      </c>
      <c r="I221" s="234"/>
      <c r="J221" s="225"/>
      <c r="K221" s="220">
        <f t="shared" si="60"/>
        <v>24</v>
      </c>
      <c r="L221" s="220">
        <f t="shared" si="61"/>
        <v>24</v>
      </c>
      <c r="M221" s="221">
        <f t="shared" si="62"/>
        <v>24</v>
      </c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2:26" ht="24" customHeight="1" x14ac:dyDescent="0.2">
      <c r="B222" s="141" t="s">
        <v>100</v>
      </c>
      <c r="C222" s="199">
        <v>89</v>
      </c>
      <c r="D222" s="199">
        <v>1</v>
      </c>
      <c r="E222" s="200" t="s">
        <v>14</v>
      </c>
      <c r="F222" s="198" t="s">
        <v>103</v>
      </c>
      <c r="G222" s="88" t="s">
        <v>45</v>
      </c>
      <c r="H222" s="233" t="s">
        <v>39</v>
      </c>
      <c r="I222" s="234" t="s">
        <v>36</v>
      </c>
      <c r="J222" s="225"/>
      <c r="K222" s="220">
        <f t="shared" si="60"/>
        <v>24</v>
      </c>
      <c r="L222" s="220">
        <f t="shared" si="61"/>
        <v>24</v>
      </c>
      <c r="M222" s="221">
        <f t="shared" si="62"/>
        <v>24</v>
      </c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2:26" ht="24" customHeight="1" x14ac:dyDescent="0.2">
      <c r="B223" s="31" t="s">
        <v>121</v>
      </c>
      <c r="C223" s="199">
        <v>89</v>
      </c>
      <c r="D223" s="199">
        <v>1</v>
      </c>
      <c r="E223" s="200" t="s">
        <v>14</v>
      </c>
      <c r="F223" s="198" t="s">
        <v>103</v>
      </c>
      <c r="G223" s="88" t="s">
        <v>45</v>
      </c>
      <c r="H223" s="233" t="s">
        <v>39</v>
      </c>
      <c r="I223" s="234" t="s">
        <v>36</v>
      </c>
      <c r="J223" s="225">
        <v>912</v>
      </c>
      <c r="K223" s="220">
        <f>'приложение 3'!J107</f>
        <v>24</v>
      </c>
      <c r="L223" s="220">
        <f>'приложение 3'!K107</f>
        <v>24</v>
      </c>
      <c r="M223" s="221">
        <f>'приложение 3'!L107</f>
        <v>24</v>
      </c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2:26" ht="36.75" customHeight="1" x14ac:dyDescent="0.2">
      <c r="B224" s="142" t="s">
        <v>71</v>
      </c>
      <c r="C224" s="39">
        <v>89</v>
      </c>
      <c r="D224" s="40">
        <v>1</v>
      </c>
      <c r="E224" s="39" t="s">
        <v>14</v>
      </c>
      <c r="F224" s="39" t="s">
        <v>70</v>
      </c>
      <c r="G224" s="88"/>
      <c r="H224" s="228"/>
      <c r="I224" s="228"/>
      <c r="J224" s="225"/>
      <c r="K224" s="220">
        <f>K225+K240</f>
        <v>132.1</v>
      </c>
      <c r="L224" s="220">
        <f>L225+L240</f>
        <v>145.70000000000002</v>
      </c>
      <c r="M224" s="221">
        <f>M225+M240</f>
        <v>159.80000000000001</v>
      </c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2:26" ht="24" customHeight="1" x14ac:dyDescent="0.2">
      <c r="B225" s="174" t="s">
        <v>128</v>
      </c>
      <c r="C225" s="17">
        <v>89</v>
      </c>
      <c r="D225" s="20">
        <v>1</v>
      </c>
      <c r="E225" s="17" t="s">
        <v>14</v>
      </c>
      <c r="F225" s="17" t="s">
        <v>70</v>
      </c>
      <c r="G225" s="18" t="s">
        <v>130</v>
      </c>
      <c r="H225" s="228"/>
      <c r="I225" s="228"/>
      <c r="J225" s="225"/>
      <c r="K225" s="220">
        <f>K226</f>
        <v>122.4</v>
      </c>
      <c r="L225" s="220">
        <f>L226</f>
        <v>134.80000000000001</v>
      </c>
      <c r="M225" s="221">
        <f>M226</f>
        <v>148</v>
      </c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2:26" ht="24" customHeight="1" x14ac:dyDescent="0.2">
      <c r="B226" s="169" t="s">
        <v>129</v>
      </c>
      <c r="C226" s="17">
        <v>89</v>
      </c>
      <c r="D226" s="20">
        <v>1</v>
      </c>
      <c r="E226" s="17" t="s">
        <v>14</v>
      </c>
      <c r="F226" s="17" t="s">
        <v>70</v>
      </c>
      <c r="G226" s="18" t="s">
        <v>145</v>
      </c>
      <c r="H226" s="228"/>
      <c r="I226" s="228"/>
      <c r="J226" s="225"/>
      <c r="K226" s="220">
        <f>K227+K231</f>
        <v>122.4</v>
      </c>
      <c r="L226" s="220">
        <f>L227+L231</f>
        <v>134.80000000000001</v>
      </c>
      <c r="M226" s="221">
        <f>M227+M231</f>
        <v>148</v>
      </c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2:26" ht="24" customHeight="1" x14ac:dyDescent="0.2">
      <c r="B227" s="143" t="s">
        <v>51</v>
      </c>
      <c r="C227" s="17">
        <v>89</v>
      </c>
      <c r="D227" s="20">
        <v>1</v>
      </c>
      <c r="E227" s="17" t="s">
        <v>14</v>
      </c>
      <c r="F227" s="17" t="s">
        <v>70</v>
      </c>
      <c r="G227" s="18">
        <v>121</v>
      </c>
      <c r="H227" s="228"/>
      <c r="I227" s="228"/>
      <c r="J227" s="225"/>
      <c r="K227" s="220">
        <f t="shared" ref="K227:M229" si="63">K228</f>
        <v>94</v>
      </c>
      <c r="L227" s="220">
        <f t="shared" si="63"/>
        <v>103.8</v>
      </c>
      <c r="M227" s="221">
        <f t="shared" si="63"/>
        <v>114</v>
      </c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2:26" ht="24" customHeight="1" x14ac:dyDescent="0.2">
      <c r="B228" s="31" t="s">
        <v>68</v>
      </c>
      <c r="C228" s="17">
        <v>89</v>
      </c>
      <c r="D228" s="20">
        <v>1</v>
      </c>
      <c r="E228" s="17" t="s">
        <v>14</v>
      </c>
      <c r="F228" s="17" t="s">
        <v>70</v>
      </c>
      <c r="G228" s="18">
        <v>121</v>
      </c>
      <c r="H228" s="228" t="s">
        <v>35</v>
      </c>
      <c r="I228" s="228"/>
      <c r="J228" s="225"/>
      <c r="K228" s="220">
        <f t="shared" si="63"/>
        <v>94</v>
      </c>
      <c r="L228" s="220">
        <f t="shared" si="63"/>
        <v>103.8</v>
      </c>
      <c r="M228" s="221">
        <f t="shared" si="63"/>
        <v>114</v>
      </c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2:26" ht="24" customHeight="1" x14ac:dyDescent="0.2">
      <c r="B229" s="418" t="s">
        <v>69</v>
      </c>
      <c r="C229" s="17">
        <v>89</v>
      </c>
      <c r="D229" s="20">
        <v>1</v>
      </c>
      <c r="E229" s="17" t="s">
        <v>14</v>
      </c>
      <c r="F229" s="17" t="s">
        <v>70</v>
      </c>
      <c r="G229" s="18">
        <v>121</v>
      </c>
      <c r="H229" s="235" t="s">
        <v>35</v>
      </c>
      <c r="I229" s="84" t="s">
        <v>39</v>
      </c>
      <c r="J229" s="225"/>
      <c r="K229" s="220">
        <f t="shared" si="63"/>
        <v>94</v>
      </c>
      <c r="L229" s="220">
        <f t="shared" si="63"/>
        <v>103.8</v>
      </c>
      <c r="M229" s="221">
        <f t="shared" si="63"/>
        <v>114</v>
      </c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2:26" ht="24" customHeight="1" x14ac:dyDescent="0.2">
      <c r="B230" s="31" t="s">
        <v>121</v>
      </c>
      <c r="C230" s="17">
        <v>89</v>
      </c>
      <c r="D230" s="20">
        <v>1</v>
      </c>
      <c r="E230" s="17" t="s">
        <v>14</v>
      </c>
      <c r="F230" s="17" t="s">
        <v>70</v>
      </c>
      <c r="G230" s="18">
        <v>121</v>
      </c>
      <c r="H230" s="235" t="s">
        <v>35</v>
      </c>
      <c r="I230" s="84" t="s">
        <v>39</v>
      </c>
      <c r="J230" s="225">
        <v>912</v>
      </c>
      <c r="K230" s="220">
        <f>'приложение 3'!J95</f>
        <v>94</v>
      </c>
      <c r="L230" s="220">
        <f>'приложение 3'!K95</f>
        <v>103.8</v>
      </c>
      <c r="M230" s="221">
        <f>'приложение 3'!L95</f>
        <v>114</v>
      </c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2:26" ht="24" customHeight="1" x14ac:dyDescent="0.2">
      <c r="B231" s="143" t="s">
        <v>53</v>
      </c>
      <c r="C231" s="17">
        <v>89</v>
      </c>
      <c r="D231" s="20">
        <v>1</v>
      </c>
      <c r="E231" s="17" t="s">
        <v>14</v>
      </c>
      <c r="F231" s="17" t="s">
        <v>70</v>
      </c>
      <c r="G231" s="448" t="s">
        <v>11</v>
      </c>
      <c r="H231" s="235"/>
      <c r="I231" s="84"/>
      <c r="J231" s="225"/>
      <c r="K231" s="220">
        <f t="shared" ref="K231:M233" si="64">K232</f>
        <v>28.4</v>
      </c>
      <c r="L231" s="220">
        <f t="shared" si="64"/>
        <v>31</v>
      </c>
      <c r="M231" s="221">
        <f t="shared" si="64"/>
        <v>34</v>
      </c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2:26" ht="24" customHeight="1" x14ac:dyDescent="0.2">
      <c r="B232" s="31" t="s">
        <v>68</v>
      </c>
      <c r="C232" s="17">
        <v>89</v>
      </c>
      <c r="D232" s="20">
        <v>1</v>
      </c>
      <c r="E232" s="17" t="s">
        <v>14</v>
      </c>
      <c r="F232" s="17" t="s">
        <v>70</v>
      </c>
      <c r="G232" s="448" t="s">
        <v>11</v>
      </c>
      <c r="H232" s="228" t="s">
        <v>35</v>
      </c>
      <c r="I232" s="228"/>
      <c r="J232" s="225"/>
      <c r="K232" s="220">
        <f t="shared" si="64"/>
        <v>28.4</v>
      </c>
      <c r="L232" s="220">
        <f t="shared" si="64"/>
        <v>31</v>
      </c>
      <c r="M232" s="221">
        <f t="shared" si="64"/>
        <v>34</v>
      </c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2:26" ht="24" customHeight="1" x14ac:dyDescent="0.2">
      <c r="B233" s="418" t="s">
        <v>69</v>
      </c>
      <c r="C233" s="17">
        <v>89</v>
      </c>
      <c r="D233" s="20">
        <v>1</v>
      </c>
      <c r="E233" s="17" t="s">
        <v>14</v>
      </c>
      <c r="F233" s="17" t="s">
        <v>70</v>
      </c>
      <c r="G233" s="448" t="s">
        <v>11</v>
      </c>
      <c r="H233" s="235" t="s">
        <v>35</v>
      </c>
      <c r="I233" s="84" t="s">
        <v>39</v>
      </c>
      <c r="J233" s="225"/>
      <c r="K233" s="220">
        <f t="shared" si="64"/>
        <v>28.4</v>
      </c>
      <c r="L233" s="220">
        <f t="shared" si="64"/>
        <v>31</v>
      </c>
      <c r="M233" s="221">
        <f t="shared" si="64"/>
        <v>34</v>
      </c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2:26" ht="24" customHeight="1" x14ac:dyDescent="0.2">
      <c r="B234" s="31" t="s">
        <v>121</v>
      </c>
      <c r="C234" s="17">
        <v>89</v>
      </c>
      <c r="D234" s="20">
        <v>1</v>
      </c>
      <c r="E234" s="17" t="s">
        <v>14</v>
      </c>
      <c r="F234" s="17" t="s">
        <v>70</v>
      </c>
      <c r="G234" s="448" t="s">
        <v>11</v>
      </c>
      <c r="H234" s="235" t="s">
        <v>35</v>
      </c>
      <c r="I234" s="84" t="s">
        <v>39</v>
      </c>
      <c r="J234" s="225">
        <v>912</v>
      </c>
      <c r="K234" s="220">
        <f>'приложение 3'!J96</f>
        <v>28.4</v>
      </c>
      <c r="L234" s="220">
        <f>'приложение 3'!K96</f>
        <v>31</v>
      </c>
      <c r="M234" s="221">
        <f>'приложение 3'!L96</f>
        <v>34</v>
      </c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2:26" ht="24" customHeight="1" x14ac:dyDescent="0.2">
      <c r="B235" s="174" t="s">
        <v>139</v>
      </c>
      <c r="C235" s="17">
        <v>89</v>
      </c>
      <c r="D235" s="20">
        <v>1</v>
      </c>
      <c r="E235" s="17" t="s">
        <v>14</v>
      </c>
      <c r="F235" s="17" t="s">
        <v>70</v>
      </c>
      <c r="G235" s="18" t="s">
        <v>131</v>
      </c>
      <c r="H235" s="235"/>
      <c r="I235" s="84"/>
      <c r="J235" s="225"/>
      <c r="K235" s="220">
        <f t="shared" ref="K235:M239" si="65">K236</f>
        <v>9.6999999999999993</v>
      </c>
      <c r="L235" s="220">
        <f t="shared" si="65"/>
        <v>10.9</v>
      </c>
      <c r="M235" s="221">
        <f t="shared" si="65"/>
        <v>11.8</v>
      </c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2:26" ht="24" customHeight="1" x14ac:dyDescent="0.2">
      <c r="B236" s="174" t="s">
        <v>140</v>
      </c>
      <c r="C236" s="17">
        <v>89</v>
      </c>
      <c r="D236" s="20">
        <v>1</v>
      </c>
      <c r="E236" s="17" t="s">
        <v>14</v>
      </c>
      <c r="F236" s="17" t="s">
        <v>70</v>
      </c>
      <c r="G236" s="18" t="s">
        <v>132</v>
      </c>
      <c r="H236" s="235"/>
      <c r="I236" s="84"/>
      <c r="J236" s="225"/>
      <c r="K236" s="220">
        <f t="shared" si="65"/>
        <v>9.6999999999999993</v>
      </c>
      <c r="L236" s="220">
        <f t="shared" si="65"/>
        <v>10.9</v>
      </c>
      <c r="M236" s="221">
        <f t="shared" si="65"/>
        <v>11.8</v>
      </c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2:26" ht="24" customHeight="1" x14ac:dyDescent="0.2">
      <c r="B237" s="138" t="s">
        <v>120</v>
      </c>
      <c r="C237" s="17">
        <v>89</v>
      </c>
      <c r="D237" s="20">
        <v>1</v>
      </c>
      <c r="E237" s="17" t="s">
        <v>14</v>
      </c>
      <c r="F237" s="17" t="s">
        <v>70</v>
      </c>
      <c r="G237" s="18">
        <v>244</v>
      </c>
      <c r="H237" s="228"/>
      <c r="I237" s="228"/>
      <c r="J237" s="225"/>
      <c r="K237" s="220">
        <f t="shared" si="65"/>
        <v>9.6999999999999993</v>
      </c>
      <c r="L237" s="220">
        <f t="shared" si="65"/>
        <v>10.9</v>
      </c>
      <c r="M237" s="221">
        <f t="shared" si="65"/>
        <v>11.8</v>
      </c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2:26" ht="24" customHeight="1" x14ac:dyDescent="0.2">
      <c r="B238" s="31" t="s">
        <v>68</v>
      </c>
      <c r="C238" s="17">
        <v>89</v>
      </c>
      <c r="D238" s="20">
        <v>1</v>
      </c>
      <c r="E238" s="17" t="s">
        <v>14</v>
      </c>
      <c r="F238" s="17" t="s">
        <v>70</v>
      </c>
      <c r="G238" s="88" t="s">
        <v>45</v>
      </c>
      <c r="H238" s="228" t="s">
        <v>35</v>
      </c>
      <c r="I238" s="228"/>
      <c r="J238" s="225"/>
      <c r="K238" s="220">
        <f t="shared" si="65"/>
        <v>9.6999999999999993</v>
      </c>
      <c r="L238" s="220">
        <f t="shared" si="65"/>
        <v>10.9</v>
      </c>
      <c r="M238" s="221">
        <f t="shared" si="65"/>
        <v>11.8</v>
      </c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2:26" ht="24" customHeight="1" x14ac:dyDescent="0.2">
      <c r="B239" s="418" t="s">
        <v>69</v>
      </c>
      <c r="C239" s="17">
        <v>89</v>
      </c>
      <c r="D239" s="20">
        <v>1</v>
      </c>
      <c r="E239" s="17" t="s">
        <v>14</v>
      </c>
      <c r="F239" s="17" t="s">
        <v>70</v>
      </c>
      <c r="G239" s="88" t="s">
        <v>45</v>
      </c>
      <c r="H239" s="235" t="s">
        <v>35</v>
      </c>
      <c r="I239" s="84" t="s">
        <v>39</v>
      </c>
      <c r="J239" s="225"/>
      <c r="K239" s="220">
        <f t="shared" si="65"/>
        <v>9.6999999999999993</v>
      </c>
      <c r="L239" s="220">
        <f t="shared" si="65"/>
        <v>10.9</v>
      </c>
      <c r="M239" s="221">
        <f t="shared" si="65"/>
        <v>11.8</v>
      </c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2:26" ht="24" customHeight="1" x14ac:dyDescent="0.2">
      <c r="B240" s="31" t="s">
        <v>121</v>
      </c>
      <c r="C240" s="17">
        <v>89</v>
      </c>
      <c r="D240" s="20">
        <v>1</v>
      </c>
      <c r="E240" s="17" t="s">
        <v>14</v>
      </c>
      <c r="F240" s="17" t="s">
        <v>70</v>
      </c>
      <c r="G240" s="88" t="s">
        <v>45</v>
      </c>
      <c r="H240" s="235" t="s">
        <v>35</v>
      </c>
      <c r="I240" s="84" t="s">
        <v>39</v>
      </c>
      <c r="J240" s="225">
        <v>912</v>
      </c>
      <c r="K240" s="220">
        <f>'приложение 3'!J99</f>
        <v>9.6999999999999993</v>
      </c>
      <c r="L240" s="220">
        <f>'приложение 3'!K99</f>
        <v>10.9</v>
      </c>
      <c r="M240" s="221">
        <f>'приложение 3'!L99</f>
        <v>11.8</v>
      </c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2:26" ht="36" customHeight="1" x14ac:dyDescent="0.2">
      <c r="B241" s="236" t="s">
        <v>18</v>
      </c>
      <c r="C241" s="17" t="s">
        <v>38</v>
      </c>
      <c r="D241" s="20" t="s">
        <v>37</v>
      </c>
      <c r="E241" s="20" t="s">
        <v>14</v>
      </c>
      <c r="F241" s="113">
        <v>77150</v>
      </c>
      <c r="G241" s="19"/>
      <c r="H241" s="228"/>
      <c r="I241" s="228"/>
      <c r="J241" s="225"/>
      <c r="K241" s="220" t="str">
        <f t="shared" ref="K241:M246" si="66">K242</f>
        <v>0,9</v>
      </c>
      <c r="L241" s="220">
        <f t="shared" si="66"/>
        <v>0.9</v>
      </c>
      <c r="M241" s="221">
        <f t="shared" si="66"/>
        <v>1</v>
      </c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2:26" ht="36" customHeight="1" x14ac:dyDescent="0.2">
      <c r="B242" s="174" t="s">
        <v>139</v>
      </c>
      <c r="C242" s="17" t="s">
        <v>38</v>
      </c>
      <c r="D242" s="20" t="s">
        <v>37</v>
      </c>
      <c r="E242" s="20" t="s">
        <v>14</v>
      </c>
      <c r="F242" s="113">
        <v>77150</v>
      </c>
      <c r="G242" s="37" t="s">
        <v>131</v>
      </c>
      <c r="H242" s="228"/>
      <c r="I242" s="228"/>
      <c r="J242" s="225"/>
      <c r="K242" s="220" t="str">
        <f t="shared" si="66"/>
        <v>0,9</v>
      </c>
      <c r="L242" s="220">
        <f t="shared" si="66"/>
        <v>0.9</v>
      </c>
      <c r="M242" s="221">
        <f t="shared" si="66"/>
        <v>1</v>
      </c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2:26" ht="36" customHeight="1" x14ac:dyDescent="0.2">
      <c r="B243" s="174" t="s">
        <v>140</v>
      </c>
      <c r="C243" s="17" t="s">
        <v>38</v>
      </c>
      <c r="D243" s="20" t="s">
        <v>37</v>
      </c>
      <c r="E243" s="20" t="s">
        <v>14</v>
      </c>
      <c r="F243" s="113">
        <v>77150</v>
      </c>
      <c r="G243" s="18" t="s">
        <v>132</v>
      </c>
      <c r="H243" s="228"/>
      <c r="I243" s="228"/>
      <c r="J243" s="225"/>
      <c r="K243" s="220" t="str">
        <f t="shared" si="66"/>
        <v>0,9</v>
      </c>
      <c r="L243" s="220">
        <f t="shared" si="66"/>
        <v>0.9</v>
      </c>
      <c r="M243" s="221">
        <f t="shared" si="66"/>
        <v>1</v>
      </c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2:26" ht="36" customHeight="1" x14ac:dyDescent="0.2">
      <c r="B244" s="138" t="s">
        <v>120</v>
      </c>
      <c r="C244" s="17" t="s">
        <v>38</v>
      </c>
      <c r="D244" s="20" t="s">
        <v>37</v>
      </c>
      <c r="E244" s="20" t="s">
        <v>14</v>
      </c>
      <c r="F244" s="113">
        <v>77150</v>
      </c>
      <c r="G244" s="21">
        <v>244</v>
      </c>
      <c r="H244" s="228"/>
      <c r="I244" s="228"/>
      <c r="J244" s="225"/>
      <c r="K244" s="220" t="str">
        <f t="shared" si="66"/>
        <v>0,9</v>
      </c>
      <c r="L244" s="220">
        <f t="shared" si="66"/>
        <v>0.9</v>
      </c>
      <c r="M244" s="221">
        <f t="shared" si="66"/>
        <v>1</v>
      </c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2:26" ht="36" customHeight="1" x14ac:dyDescent="0.2">
      <c r="B245" s="449" t="s">
        <v>40</v>
      </c>
      <c r="C245" s="17" t="s">
        <v>38</v>
      </c>
      <c r="D245" s="20" t="s">
        <v>37</v>
      </c>
      <c r="E245" s="20" t="s">
        <v>14</v>
      </c>
      <c r="F245" s="113">
        <v>77150</v>
      </c>
      <c r="G245" s="21">
        <v>244</v>
      </c>
      <c r="H245" s="228" t="s">
        <v>26</v>
      </c>
      <c r="I245" s="228"/>
      <c r="J245" s="225"/>
      <c r="K245" s="220" t="str">
        <f t="shared" si="66"/>
        <v>0,9</v>
      </c>
      <c r="L245" s="220">
        <f t="shared" si="66"/>
        <v>0.9</v>
      </c>
      <c r="M245" s="221">
        <f t="shared" si="66"/>
        <v>1</v>
      </c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2:26" ht="36" customHeight="1" x14ac:dyDescent="0.2">
      <c r="B246" s="357" t="s">
        <v>48</v>
      </c>
      <c r="C246" s="17" t="s">
        <v>38</v>
      </c>
      <c r="D246" s="20" t="s">
        <v>37</v>
      </c>
      <c r="E246" s="20" t="s">
        <v>14</v>
      </c>
      <c r="F246" s="113">
        <v>77150</v>
      </c>
      <c r="G246" s="21">
        <v>244</v>
      </c>
      <c r="H246" s="228" t="s">
        <v>26</v>
      </c>
      <c r="I246" s="228" t="s">
        <v>33</v>
      </c>
      <c r="J246" s="225"/>
      <c r="K246" s="220" t="str">
        <f t="shared" si="66"/>
        <v>0,9</v>
      </c>
      <c r="L246" s="220">
        <f t="shared" si="66"/>
        <v>0.9</v>
      </c>
      <c r="M246" s="221">
        <f t="shared" si="66"/>
        <v>1</v>
      </c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2:26" ht="36" customHeight="1" x14ac:dyDescent="0.2">
      <c r="B247" s="31" t="s">
        <v>121</v>
      </c>
      <c r="C247" s="17" t="s">
        <v>38</v>
      </c>
      <c r="D247" s="20" t="s">
        <v>37</v>
      </c>
      <c r="E247" s="20" t="s">
        <v>14</v>
      </c>
      <c r="F247" s="113">
        <v>77150</v>
      </c>
      <c r="G247" s="21">
        <v>244</v>
      </c>
      <c r="H247" s="228" t="s">
        <v>26</v>
      </c>
      <c r="I247" s="228" t="s">
        <v>33</v>
      </c>
      <c r="J247" s="225">
        <v>912</v>
      </c>
      <c r="K247" s="220" t="str">
        <f>'приложение 3'!J69</f>
        <v>0,9</v>
      </c>
      <c r="L247" s="220">
        <f>'приложение 3'!K69</f>
        <v>0.9</v>
      </c>
      <c r="M247" s="221">
        <f>'приложение 3'!L69</f>
        <v>1</v>
      </c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2:26" ht="36" customHeight="1" x14ac:dyDescent="0.2">
      <c r="B248" s="237" t="s">
        <v>127</v>
      </c>
      <c r="C248" s="17" t="s">
        <v>38</v>
      </c>
      <c r="D248" s="20" t="s">
        <v>37</v>
      </c>
      <c r="E248" s="20" t="s">
        <v>14</v>
      </c>
      <c r="F248" s="113" t="s">
        <v>126</v>
      </c>
      <c r="G248" s="21"/>
      <c r="H248" s="228"/>
      <c r="I248" s="228"/>
      <c r="J248" s="225"/>
      <c r="K248" s="220">
        <f t="shared" ref="K248:K252" si="67">K249</f>
        <v>32.1</v>
      </c>
      <c r="L248" s="220">
        <f t="shared" ref="L248:L252" si="68">L249</f>
        <v>0</v>
      </c>
      <c r="M248" s="221">
        <f t="shared" ref="M248:M252" si="69">M249</f>
        <v>0</v>
      </c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2:26" ht="36" customHeight="1" x14ac:dyDescent="0.2">
      <c r="B249" s="174" t="s">
        <v>139</v>
      </c>
      <c r="C249" s="17" t="s">
        <v>38</v>
      </c>
      <c r="D249" s="20" t="s">
        <v>37</v>
      </c>
      <c r="E249" s="20" t="s">
        <v>14</v>
      </c>
      <c r="F249" s="113" t="s">
        <v>126</v>
      </c>
      <c r="G249" s="37" t="s">
        <v>131</v>
      </c>
      <c r="H249" s="228"/>
      <c r="I249" s="228"/>
      <c r="J249" s="225"/>
      <c r="K249" s="220">
        <f t="shared" si="67"/>
        <v>32.1</v>
      </c>
      <c r="L249" s="220">
        <f t="shared" si="68"/>
        <v>0</v>
      </c>
      <c r="M249" s="221">
        <f t="shared" si="69"/>
        <v>0</v>
      </c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2:26" ht="36" customHeight="1" x14ac:dyDescent="0.2">
      <c r="B250" s="174" t="s">
        <v>140</v>
      </c>
      <c r="C250" s="17" t="s">
        <v>38</v>
      </c>
      <c r="D250" s="20" t="s">
        <v>37</v>
      </c>
      <c r="E250" s="20" t="s">
        <v>14</v>
      </c>
      <c r="F250" s="113" t="s">
        <v>126</v>
      </c>
      <c r="G250" s="18" t="s">
        <v>132</v>
      </c>
      <c r="H250" s="228"/>
      <c r="I250" s="228"/>
      <c r="J250" s="225"/>
      <c r="K250" s="220">
        <f t="shared" si="67"/>
        <v>32.1</v>
      </c>
      <c r="L250" s="220">
        <f t="shared" si="68"/>
        <v>0</v>
      </c>
      <c r="M250" s="221">
        <f t="shared" si="69"/>
        <v>0</v>
      </c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2:26" ht="36" customHeight="1" x14ac:dyDescent="0.2">
      <c r="B251" s="238" t="s">
        <v>120</v>
      </c>
      <c r="C251" s="17" t="s">
        <v>38</v>
      </c>
      <c r="D251" s="20" t="s">
        <v>37</v>
      </c>
      <c r="E251" s="20" t="s">
        <v>14</v>
      </c>
      <c r="F251" s="113" t="s">
        <v>126</v>
      </c>
      <c r="G251" s="21">
        <v>244</v>
      </c>
      <c r="H251" s="228"/>
      <c r="I251" s="228"/>
      <c r="J251" s="225"/>
      <c r="K251" s="220">
        <f t="shared" si="67"/>
        <v>32.1</v>
      </c>
      <c r="L251" s="220">
        <f t="shared" si="68"/>
        <v>0</v>
      </c>
      <c r="M251" s="221">
        <f t="shared" si="69"/>
        <v>0</v>
      </c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2:26" ht="36" customHeight="1" x14ac:dyDescent="0.2">
      <c r="B252" s="419" t="s">
        <v>99</v>
      </c>
      <c r="C252" s="17" t="s">
        <v>38</v>
      </c>
      <c r="D252" s="20" t="s">
        <v>37</v>
      </c>
      <c r="E252" s="20" t="s">
        <v>14</v>
      </c>
      <c r="F252" s="113" t="s">
        <v>126</v>
      </c>
      <c r="G252" s="21">
        <v>244</v>
      </c>
      <c r="H252" s="233" t="s">
        <v>39</v>
      </c>
      <c r="I252" s="234"/>
      <c r="J252" s="225"/>
      <c r="K252" s="220">
        <f t="shared" si="67"/>
        <v>32.1</v>
      </c>
      <c r="L252" s="220">
        <f t="shared" si="68"/>
        <v>0</v>
      </c>
      <c r="M252" s="221">
        <f t="shared" si="69"/>
        <v>0</v>
      </c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2:26" ht="36" customHeight="1" x14ac:dyDescent="0.2">
      <c r="B253" s="141" t="s">
        <v>100</v>
      </c>
      <c r="C253" s="17" t="s">
        <v>38</v>
      </c>
      <c r="D253" s="20" t="s">
        <v>37</v>
      </c>
      <c r="E253" s="20" t="s">
        <v>14</v>
      </c>
      <c r="F253" s="113" t="s">
        <v>126</v>
      </c>
      <c r="G253" s="21">
        <v>244</v>
      </c>
      <c r="H253" s="233" t="s">
        <v>39</v>
      </c>
      <c r="I253" s="234" t="s">
        <v>34</v>
      </c>
      <c r="J253" s="225"/>
      <c r="K253" s="220">
        <f>K254</f>
        <v>32.1</v>
      </c>
      <c r="L253" s="220">
        <f>L254</f>
        <v>0</v>
      </c>
      <c r="M253" s="221">
        <f>M254</f>
        <v>0</v>
      </c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2:26" ht="36" customHeight="1" x14ac:dyDescent="0.2">
      <c r="B254" s="31" t="s">
        <v>121</v>
      </c>
      <c r="C254" s="17" t="s">
        <v>38</v>
      </c>
      <c r="D254" s="20" t="s">
        <v>37</v>
      </c>
      <c r="E254" s="20" t="s">
        <v>14</v>
      </c>
      <c r="F254" s="113" t="s">
        <v>126</v>
      </c>
      <c r="G254" s="21">
        <v>244</v>
      </c>
      <c r="H254" s="233" t="s">
        <v>39</v>
      </c>
      <c r="I254" s="234" t="s">
        <v>34</v>
      </c>
      <c r="J254" s="225">
        <v>912</v>
      </c>
      <c r="K254" s="220">
        <f>'приложение 3'!J111</f>
        <v>32.1</v>
      </c>
      <c r="L254" s="220">
        <f>'приложение 3'!K111</f>
        <v>0</v>
      </c>
      <c r="M254" s="221">
        <f>'приложение 3'!L111</f>
        <v>0</v>
      </c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2:26" ht="35.25" customHeight="1" x14ac:dyDescent="0.2">
      <c r="B255" s="352" t="s">
        <v>339</v>
      </c>
      <c r="C255" s="17" t="s">
        <v>38</v>
      </c>
      <c r="D255" s="20" t="s">
        <v>37</v>
      </c>
      <c r="E255" s="20" t="s">
        <v>14</v>
      </c>
      <c r="F255" s="19" t="s">
        <v>338</v>
      </c>
      <c r="G255" s="21"/>
      <c r="H255" s="233"/>
      <c r="I255" s="234"/>
      <c r="J255" s="225"/>
      <c r="K255" s="220">
        <f>K256</f>
        <v>160</v>
      </c>
      <c r="L255" s="220">
        <f t="shared" ref="L255:M257" si="70">L256</f>
        <v>0</v>
      </c>
      <c r="M255" s="220">
        <f t="shared" si="70"/>
        <v>0</v>
      </c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2:26" ht="15.75" customHeight="1" x14ac:dyDescent="0.2">
      <c r="B256" s="174" t="s">
        <v>139</v>
      </c>
      <c r="C256" s="17" t="s">
        <v>38</v>
      </c>
      <c r="D256" s="20" t="s">
        <v>37</v>
      </c>
      <c r="E256" s="20" t="s">
        <v>14</v>
      </c>
      <c r="F256" s="19" t="s">
        <v>338</v>
      </c>
      <c r="G256" s="21" t="s">
        <v>131</v>
      </c>
      <c r="H256" s="233"/>
      <c r="I256" s="234"/>
      <c r="J256" s="225"/>
      <c r="K256" s="220">
        <f>K257</f>
        <v>160</v>
      </c>
      <c r="L256" s="220">
        <f t="shared" si="70"/>
        <v>0</v>
      </c>
      <c r="M256" s="220">
        <f t="shared" si="70"/>
        <v>0</v>
      </c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2:26" ht="15.75" customHeight="1" x14ac:dyDescent="0.2">
      <c r="B257" s="174" t="s">
        <v>140</v>
      </c>
      <c r="C257" s="17" t="s">
        <v>38</v>
      </c>
      <c r="D257" s="20" t="s">
        <v>37</v>
      </c>
      <c r="E257" s="20" t="s">
        <v>14</v>
      </c>
      <c r="F257" s="19" t="s">
        <v>338</v>
      </c>
      <c r="G257" s="21" t="s">
        <v>132</v>
      </c>
      <c r="H257" s="233"/>
      <c r="I257" s="234"/>
      <c r="J257" s="225"/>
      <c r="K257" s="220">
        <f>K258</f>
        <v>160</v>
      </c>
      <c r="L257" s="220">
        <f t="shared" si="70"/>
        <v>0</v>
      </c>
      <c r="M257" s="220">
        <f t="shared" si="70"/>
        <v>0</v>
      </c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2:26" ht="15.75" customHeight="1" x14ac:dyDescent="0.2">
      <c r="B258" s="238" t="s">
        <v>120</v>
      </c>
      <c r="C258" s="17" t="s">
        <v>38</v>
      </c>
      <c r="D258" s="20" t="s">
        <v>37</v>
      </c>
      <c r="E258" s="20" t="s">
        <v>14</v>
      </c>
      <c r="F258" s="19" t="s">
        <v>338</v>
      </c>
      <c r="G258" s="21" t="s">
        <v>45</v>
      </c>
      <c r="H258" s="233"/>
      <c r="I258" s="234"/>
      <c r="J258" s="225"/>
      <c r="K258" s="220">
        <f>K260</f>
        <v>160</v>
      </c>
      <c r="L258" s="220">
        <f t="shared" ref="L258:M258" si="71">L260</f>
        <v>0</v>
      </c>
      <c r="M258" s="220">
        <f t="shared" si="71"/>
        <v>0</v>
      </c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2:26" ht="19.5" customHeight="1" x14ac:dyDescent="0.2">
      <c r="B259" s="421" t="s">
        <v>32</v>
      </c>
      <c r="C259" s="17" t="s">
        <v>38</v>
      </c>
      <c r="D259" s="20" t="s">
        <v>37</v>
      </c>
      <c r="E259" s="20" t="s">
        <v>14</v>
      </c>
      <c r="F259" s="19" t="s">
        <v>338</v>
      </c>
      <c r="G259" s="21" t="s">
        <v>45</v>
      </c>
      <c r="H259" s="233" t="s">
        <v>33</v>
      </c>
      <c r="I259" s="234"/>
      <c r="J259" s="225"/>
      <c r="K259" s="220">
        <f>K260</f>
        <v>160</v>
      </c>
      <c r="L259" s="220">
        <f t="shared" ref="L259:M260" si="72">L260</f>
        <v>0</v>
      </c>
      <c r="M259" s="220">
        <f t="shared" si="72"/>
        <v>0</v>
      </c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2:26" x14ac:dyDescent="0.2">
      <c r="B260" s="353" t="s">
        <v>340</v>
      </c>
      <c r="C260" s="17" t="s">
        <v>38</v>
      </c>
      <c r="D260" s="20" t="s">
        <v>37</v>
      </c>
      <c r="E260" s="20" t="s">
        <v>14</v>
      </c>
      <c r="F260" s="19" t="s">
        <v>338</v>
      </c>
      <c r="G260" s="21" t="s">
        <v>45</v>
      </c>
      <c r="H260" s="356" t="s">
        <v>33</v>
      </c>
      <c r="I260" s="356" t="s">
        <v>165</v>
      </c>
      <c r="J260" s="198"/>
      <c r="K260" s="439">
        <f>K261</f>
        <v>160</v>
      </c>
      <c r="L260" s="439">
        <f t="shared" si="72"/>
        <v>0</v>
      </c>
      <c r="M260" s="439">
        <f t="shared" si="72"/>
        <v>0</v>
      </c>
    </row>
    <row r="261" spans="2:26" x14ac:dyDescent="0.2">
      <c r="B261" s="31" t="s">
        <v>121</v>
      </c>
      <c r="C261" s="17" t="s">
        <v>38</v>
      </c>
      <c r="D261" s="20" t="s">
        <v>37</v>
      </c>
      <c r="E261" s="20" t="s">
        <v>14</v>
      </c>
      <c r="F261" s="19" t="s">
        <v>338</v>
      </c>
      <c r="G261" s="21" t="s">
        <v>45</v>
      </c>
      <c r="H261" s="356" t="s">
        <v>33</v>
      </c>
      <c r="I261" s="356" t="s">
        <v>165</v>
      </c>
      <c r="J261" s="198" t="s">
        <v>119</v>
      </c>
      <c r="K261" s="439">
        <f>'приложение 3'!J127</f>
        <v>160</v>
      </c>
      <c r="L261" s="439">
        <f>'приложение 3'!K127</f>
        <v>0</v>
      </c>
      <c r="M261" s="439">
        <f>'приложение 3'!L127</f>
        <v>0</v>
      </c>
    </row>
    <row r="262" spans="2:26" ht="42.75" x14ac:dyDescent="0.2">
      <c r="B262" s="358" t="s">
        <v>342</v>
      </c>
      <c r="C262" s="17" t="s">
        <v>38</v>
      </c>
      <c r="D262" s="20" t="s">
        <v>37</v>
      </c>
      <c r="E262" s="20" t="s">
        <v>14</v>
      </c>
      <c r="F262" s="360" t="s">
        <v>341</v>
      </c>
      <c r="G262" s="198"/>
      <c r="H262" s="198"/>
      <c r="I262" s="198"/>
      <c r="J262" s="198"/>
      <c r="K262" s="441">
        <f t="shared" ref="K262:K267" si="73">K263</f>
        <v>172</v>
      </c>
      <c r="L262" s="441">
        <f t="shared" ref="L262:M267" si="74">L263</f>
        <v>0</v>
      </c>
      <c r="M262" s="441">
        <f t="shared" si="74"/>
        <v>0</v>
      </c>
    </row>
    <row r="263" spans="2:26" ht="24" x14ac:dyDescent="0.2">
      <c r="B263" s="174" t="s">
        <v>139</v>
      </c>
      <c r="C263" s="17" t="s">
        <v>38</v>
      </c>
      <c r="D263" s="20" t="s">
        <v>37</v>
      </c>
      <c r="E263" s="20" t="s">
        <v>14</v>
      </c>
      <c r="F263" s="360" t="s">
        <v>341</v>
      </c>
      <c r="G263" s="21" t="s">
        <v>131</v>
      </c>
      <c r="H263" s="198"/>
      <c r="I263" s="198"/>
      <c r="J263" s="198"/>
      <c r="K263" s="441">
        <f t="shared" si="73"/>
        <v>172</v>
      </c>
      <c r="L263" s="441">
        <f t="shared" si="74"/>
        <v>0</v>
      </c>
      <c r="M263" s="441">
        <f t="shared" si="74"/>
        <v>0</v>
      </c>
    </row>
    <row r="264" spans="2:26" ht="24" x14ac:dyDescent="0.2">
      <c r="B264" s="174" t="s">
        <v>140</v>
      </c>
      <c r="C264" s="17" t="s">
        <v>38</v>
      </c>
      <c r="D264" s="20" t="s">
        <v>37</v>
      </c>
      <c r="E264" s="20" t="s">
        <v>14</v>
      </c>
      <c r="F264" s="360" t="s">
        <v>341</v>
      </c>
      <c r="G264" s="21" t="s">
        <v>132</v>
      </c>
      <c r="H264" s="193"/>
      <c r="I264" s="193"/>
      <c r="J264" s="193"/>
      <c r="K264" s="441">
        <f t="shared" si="73"/>
        <v>172</v>
      </c>
      <c r="L264" s="441">
        <f t="shared" si="74"/>
        <v>0</v>
      </c>
      <c r="M264" s="441">
        <f t="shared" si="74"/>
        <v>0</v>
      </c>
    </row>
    <row r="265" spans="2:26" x14ac:dyDescent="0.2">
      <c r="B265" s="238" t="s">
        <v>120</v>
      </c>
      <c r="C265" s="17" t="s">
        <v>38</v>
      </c>
      <c r="D265" s="20" t="s">
        <v>37</v>
      </c>
      <c r="E265" s="20" t="s">
        <v>14</v>
      </c>
      <c r="F265" s="360" t="s">
        <v>341</v>
      </c>
      <c r="G265" s="21" t="s">
        <v>45</v>
      </c>
      <c r="H265" s="193"/>
      <c r="I265" s="193"/>
      <c r="J265" s="193"/>
      <c r="K265" s="441">
        <f t="shared" si="73"/>
        <v>172</v>
      </c>
      <c r="L265" s="441">
        <f t="shared" si="74"/>
        <v>0</v>
      </c>
      <c r="M265" s="441">
        <f t="shared" si="74"/>
        <v>0</v>
      </c>
    </row>
    <row r="266" spans="2:26" x14ac:dyDescent="0.2">
      <c r="B266" s="249" t="s">
        <v>21</v>
      </c>
      <c r="C266" s="17" t="s">
        <v>38</v>
      </c>
      <c r="D266" s="20" t="s">
        <v>37</v>
      </c>
      <c r="E266" s="20" t="s">
        <v>14</v>
      </c>
      <c r="F266" s="360" t="s">
        <v>341</v>
      </c>
      <c r="G266" s="450">
        <v>244</v>
      </c>
      <c r="H266" s="198" t="s">
        <v>25</v>
      </c>
      <c r="I266" s="198"/>
      <c r="J266" s="198"/>
      <c r="K266" s="441">
        <f t="shared" si="73"/>
        <v>172</v>
      </c>
      <c r="L266" s="441">
        <f t="shared" si="74"/>
        <v>0</v>
      </c>
      <c r="M266" s="441">
        <f t="shared" si="74"/>
        <v>0</v>
      </c>
    </row>
    <row r="267" spans="2:26" x14ac:dyDescent="0.2">
      <c r="B267" s="193" t="s">
        <v>12</v>
      </c>
      <c r="C267" s="17" t="s">
        <v>38</v>
      </c>
      <c r="D267" s="20" t="s">
        <v>37</v>
      </c>
      <c r="E267" s="20" t="s">
        <v>14</v>
      </c>
      <c r="F267" s="360" t="s">
        <v>341</v>
      </c>
      <c r="G267" s="450">
        <v>244</v>
      </c>
      <c r="H267" s="198" t="s">
        <v>25</v>
      </c>
      <c r="I267" s="198" t="s">
        <v>39</v>
      </c>
      <c r="J267" s="198"/>
      <c r="K267" s="441">
        <f t="shared" si="73"/>
        <v>172</v>
      </c>
      <c r="L267" s="441">
        <f t="shared" si="74"/>
        <v>0</v>
      </c>
      <c r="M267" s="441">
        <f t="shared" si="74"/>
        <v>0</v>
      </c>
    </row>
    <row r="268" spans="2:26" x14ac:dyDescent="0.2">
      <c r="B268" s="31" t="s">
        <v>121</v>
      </c>
      <c r="C268" s="17" t="s">
        <v>38</v>
      </c>
      <c r="D268" s="20" t="s">
        <v>37</v>
      </c>
      <c r="E268" s="20" t="s">
        <v>14</v>
      </c>
      <c r="F268" s="360" t="s">
        <v>341</v>
      </c>
      <c r="G268" s="450">
        <v>244</v>
      </c>
      <c r="H268" s="198" t="s">
        <v>25</v>
      </c>
      <c r="I268" s="198" t="s">
        <v>39</v>
      </c>
      <c r="J268" s="198" t="s">
        <v>119</v>
      </c>
      <c r="K268" s="441">
        <f>'приложение 3'!J163</f>
        <v>172</v>
      </c>
      <c r="L268" s="441">
        <f>'приложение 3'!K163</f>
        <v>0</v>
      </c>
      <c r="M268" s="441">
        <f>'приложение 3'!L163</f>
        <v>0</v>
      </c>
    </row>
    <row r="269" spans="2:26" x14ac:dyDescent="0.2">
      <c r="C269" s="17"/>
      <c r="D269" s="20"/>
      <c r="E269" s="20"/>
      <c r="F269" s="360"/>
      <c r="G269" s="191"/>
      <c r="H269" s="355"/>
      <c r="I269" s="355"/>
      <c r="J269" s="355"/>
    </row>
    <row r="270" spans="2:26" x14ac:dyDescent="0.2">
      <c r="H270" s="355"/>
      <c r="I270" s="355"/>
      <c r="J270" s="355"/>
    </row>
    <row r="271" spans="2:26" x14ac:dyDescent="0.2">
      <c r="H271" s="355"/>
      <c r="I271" s="355"/>
      <c r="J271" s="355"/>
    </row>
  </sheetData>
  <autoFilter ref="K13:M254" xr:uid="{00000000-0009-0000-0000-000003000000}"/>
  <mergeCells count="14">
    <mergeCell ref="B4:M4"/>
    <mergeCell ref="D5:M5"/>
    <mergeCell ref="J1:K1"/>
    <mergeCell ref="C2:H2"/>
    <mergeCell ref="I2:M2"/>
    <mergeCell ref="B3:M3"/>
    <mergeCell ref="F6:K6"/>
    <mergeCell ref="B11:B12"/>
    <mergeCell ref="C11:F12"/>
    <mergeCell ref="H11:H12"/>
    <mergeCell ref="I11:I12"/>
    <mergeCell ref="J11:J12"/>
    <mergeCell ref="K10:M10"/>
    <mergeCell ref="B8:M8"/>
  </mergeCells>
  <phoneticPr fontId="2" type="noConversion"/>
  <conditionalFormatting sqref="G239:G240 F143:F148 G143:G145 G16:G24">
    <cfRule type="expression" dxfId="167" priority="200" stopIfTrue="1">
      <formula>$G16=""</formula>
    </cfRule>
    <cfRule type="expression" dxfId="166" priority="201" stopIfTrue="1">
      <formula>#REF!&lt;&gt;""</formula>
    </cfRule>
    <cfRule type="expression" dxfId="165" priority="202" stopIfTrue="1">
      <formula>AND($H16="",$G16&lt;&gt;"")</formula>
    </cfRule>
  </conditionalFormatting>
  <conditionalFormatting sqref="B173">
    <cfRule type="expression" dxfId="164" priority="191" stopIfTrue="1">
      <formula>$G173=""</formula>
    </cfRule>
    <cfRule type="expression" dxfId="163" priority="192" stopIfTrue="1">
      <formula>#REF!&lt;&gt;""</formula>
    </cfRule>
    <cfRule type="expression" dxfId="162" priority="193" stopIfTrue="1">
      <formula>AND($H173="",$G173&lt;&gt;"")</formula>
    </cfRule>
  </conditionalFormatting>
  <conditionalFormatting sqref="B173">
    <cfRule type="expression" dxfId="161" priority="188" stopIfTrue="1">
      <formula>$G173=""</formula>
    </cfRule>
    <cfRule type="expression" dxfId="160" priority="189" stopIfTrue="1">
      <formula>#REF!&lt;&gt;""</formula>
    </cfRule>
    <cfRule type="expression" dxfId="159" priority="190" stopIfTrue="1">
      <formula>AND($H173="",$G173&lt;&gt;"")</formula>
    </cfRule>
  </conditionalFormatting>
  <conditionalFormatting sqref="B173">
    <cfRule type="expression" dxfId="158" priority="185" stopIfTrue="1">
      <formula>$G173=""</formula>
    </cfRule>
    <cfRule type="expression" dxfId="157" priority="186" stopIfTrue="1">
      <formula>#REF!&lt;&gt;""</formula>
    </cfRule>
    <cfRule type="expression" dxfId="156" priority="187" stopIfTrue="1">
      <formula>AND($H173="",$G173&lt;&gt;"")</formula>
    </cfRule>
  </conditionalFormatting>
  <conditionalFormatting sqref="B175">
    <cfRule type="expression" dxfId="155" priority="182" stopIfTrue="1">
      <formula>$G175=""</formula>
    </cfRule>
    <cfRule type="expression" dxfId="154" priority="183" stopIfTrue="1">
      <formula>#REF!&lt;&gt;""</formula>
    </cfRule>
    <cfRule type="expression" dxfId="153" priority="184" stopIfTrue="1">
      <formula>AND($H175="",$G175&lt;&gt;"")</formula>
    </cfRule>
  </conditionalFormatting>
  <conditionalFormatting sqref="G178">
    <cfRule type="expression" dxfId="152" priority="179" stopIfTrue="1">
      <formula>$G178=""</formula>
    </cfRule>
    <cfRule type="expression" dxfId="151" priority="180" stopIfTrue="1">
      <formula>#REF!&lt;&gt;""</formula>
    </cfRule>
    <cfRule type="expression" dxfId="150" priority="181" stopIfTrue="1">
      <formula>AND($H178="",$G178&lt;&gt;"")</formula>
    </cfRule>
  </conditionalFormatting>
  <conditionalFormatting sqref="G176:G177">
    <cfRule type="expression" dxfId="149" priority="176" stopIfTrue="1">
      <formula>$G176=""</formula>
    </cfRule>
    <cfRule type="expression" dxfId="148" priority="177" stopIfTrue="1">
      <formula>#REF!&lt;&gt;""</formula>
    </cfRule>
    <cfRule type="expression" dxfId="147" priority="178" stopIfTrue="1">
      <formula>AND($H176="",$G176&lt;&gt;"")</formula>
    </cfRule>
  </conditionalFormatting>
  <conditionalFormatting sqref="G179:G181">
    <cfRule type="expression" dxfId="146" priority="173" stopIfTrue="1">
      <formula>$G179=""</formula>
    </cfRule>
    <cfRule type="expression" dxfId="145" priority="174" stopIfTrue="1">
      <formula>#REF!&lt;&gt;""</formula>
    </cfRule>
    <cfRule type="expression" dxfId="144" priority="175" stopIfTrue="1">
      <formula>AND($H179="",$G179&lt;&gt;"")</formula>
    </cfRule>
  </conditionalFormatting>
  <conditionalFormatting sqref="G185">
    <cfRule type="expression" dxfId="143" priority="170" stopIfTrue="1">
      <formula>$G185=""</formula>
    </cfRule>
    <cfRule type="expression" dxfId="142" priority="171" stopIfTrue="1">
      <formula>#REF!&lt;&gt;""</formula>
    </cfRule>
    <cfRule type="expression" dxfId="141" priority="172" stopIfTrue="1">
      <formula>AND($H185="",$G185&lt;&gt;"")</formula>
    </cfRule>
  </conditionalFormatting>
  <conditionalFormatting sqref="G183:G184">
    <cfRule type="expression" dxfId="140" priority="167" stopIfTrue="1">
      <formula>$G183=""</formula>
    </cfRule>
    <cfRule type="expression" dxfId="139" priority="168" stopIfTrue="1">
      <formula>#REF!&lt;&gt;""</formula>
    </cfRule>
    <cfRule type="expression" dxfId="138" priority="169" stopIfTrue="1">
      <formula>AND($H183="",$G183&lt;&gt;"")</formula>
    </cfRule>
  </conditionalFormatting>
  <conditionalFormatting sqref="G186:G189 G196">
    <cfRule type="expression" dxfId="137" priority="164" stopIfTrue="1">
      <formula>$G186=""</formula>
    </cfRule>
    <cfRule type="expression" dxfId="136" priority="165" stopIfTrue="1">
      <formula>#REF!&lt;&gt;""</formula>
    </cfRule>
    <cfRule type="expression" dxfId="135" priority="166" stopIfTrue="1">
      <formula>AND($H186="",$G186&lt;&gt;"")</formula>
    </cfRule>
  </conditionalFormatting>
  <conditionalFormatting sqref="B187">
    <cfRule type="expression" dxfId="134" priority="161" stopIfTrue="1">
      <formula>$E187=""</formula>
    </cfRule>
    <cfRule type="expression" dxfId="133" priority="162" stopIfTrue="1">
      <formula>$H187&lt;&gt;""</formula>
    </cfRule>
    <cfRule type="expression" dxfId="132" priority="163" stopIfTrue="1">
      <formula>AND($F187="",$E187&lt;&gt;"")</formula>
    </cfRule>
  </conditionalFormatting>
  <conditionalFormatting sqref="B194">
    <cfRule type="expression" dxfId="131" priority="146" stopIfTrue="1">
      <formula>$G194=""</formula>
    </cfRule>
    <cfRule type="expression" dxfId="130" priority="147" stopIfTrue="1">
      <formula>#REF!&lt;&gt;""</formula>
    </cfRule>
    <cfRule type="expression" dxfId="129" priority="148" stopIfTrue="1">
      <formula>AND($H194="",$G194&lt;&gt;"")</formula>
    </cfRule>
  </conditionalFormatting>
  <conditionalFormatting sqref="B189">
    <cfRule type="expression" dxfId="128" priority="158" stopIfTrue="1">
      <formula>$G189=""</formula>
    </cfRule>
    <cfRule type="expression" dxfId="127" priority="159" stopIfTrue="1">
      <formula>#REF!&lt;&gt;""</formula>
    </cfRule>
    <cfRule type="expression" dxfId="126" priority="160" stopIfTrue="1">
      <formula>AND($H189="",$G189&lt;&gt;"")</formula>
    </cfRule>
  </conditionalFormatting>
  <conditionalFormatting sqref="G192">
    <cfRule type="expression" dxfId="125" priority="155" stopIfTrue="1">
      <formula>$G192=""</formula>
    </cfRule>
    <cfRule type="expression" dxfId="124" priority="156" stopIfTrue="1">
      <formula>#REF!&lt;&gt;""</formula>
    </cfRule>
    <cfRule type="expression" dxfId="123" priority="157" stopIfTrue="1">
      <formula>AND($H192="",$G192&lt;&gt;"")</formula>
    </cfRule>
  </conditionalFormatting>
  <conditionalFormatting sqref="G190:G191">
    <cfRule type="expression" dxfId="122" priority="152" stopIfTrue="1">
      <formula>$G190=""</formula>
    </cfRule>
    <cfRule type="expression" dxfId="121" priority="153" stopIfTrue="1">
      <formula>#REF!&lt;&gt;""</formula>
    </cfRule>
    <cfRule type="expression" dxfId="120" priority="154" stopIfTrue="1">
      <formula>AND($H190="",$G190&lt;&gt;"")</formula>
    </cfRule>
  </conditionalFormatting>
  <conditionalFormatting sqref="G193:G195">
    <cfRule type="expression" dxfId="119" priority="149" stopIfTrue="1">
      <formula>$G193=""</formula>
    </cfRule>
    <cfRule type="expression" dxfId="118" priority="150" stopIfTrue="1">
      <formula>#REF!&lt;&gt;""</formula>
    </cfRule>
    <cfRule type="expression" dxfId="117" priority="151" stopIfTrue="1">
      <formula>AND($H193="",$G193&lt;&gt;"")</formula>
    </cfRule>
  </conditionalFormatting>
  <conditionalFormatting sqref="G200:G203 G210 G217 G224 G231:G234 G238">
    <cfRule type="expression" dxfId="116" priority="137" stopIfTrue="1">
      <formula>$G200=""</formula>
    </cfRule>
    <cfRule type="expression" dxfId="115" priority="138" stopIfTrue="1">
      <formula>#REF!&lt;&gt;""</formula>
    </cfRule>
    <cfRule type="expression" dxfId="114" priority="139" stopIfTrue="1">
      <formula>AND($H200="",$G200&lt;&gt;"")</formula>
    </cfRule>
  </conditionalFormatting>
  <conditionalFormatting sqref="G199">
    <cfRule type="expression" dxfId="113" priority="143" stopIfTrue="1">
      <formula>$G199=""</formula>
    </cfRule>
    <cfRule type="expression" dxfId="112" priority="144" stopIfTrue="1">
      <formula>#REF!&lt;&gt;""</formula>
    </cfRule>
    <cfRule type="expression" dxfId="111" priority="145" stopIfTrue="1">
      <formula>AND($H199="",$G199&lt;&gt;"")</formula>
    </cfRule>
  </conditionalFormatting>
  <conditionalFormatting sqref="G197:G198">
    <cfRule type="expression" dxfId="110" priority="140" stopIfTrue="1">
      <formula>$G197=""</formula>
    </cfRule>
    <cfRule type="expression" dxfId="109" priority="141" stopIfTrue="1">
      <formula>#REF!&lt;&gt;""</formula>
    </cfRule>
    <cfRule type="expression" dxfId="108" priority="142" stopIfTrue="1">
      <formula>AND($H197="",$G197&lt;&gt;"")</formula>
    </cfRule>
  </conditionalFormatting>
  <conditionalFormatting sqref="H200:I202">
    <cfRule type="expression" dxfId="107" priority="131" stopIfTrue="1">
      <formula>$G200=""</formula>
    </cfRule>
    <cfRule type="expression" dxfId="106" priority="132" stopIfTrue="1">
      <formula>#REF!&lt;&gt;""</formula>
    </cfRule>
    <cfRule type="expression" dxfId="105" priority="133" stopIfTrue="1">
      <formula>AND($H200="",$G200&lt;&gt;"")</formula>
    </cfRule>
  </conditionalFormatting>
  <conditionalFormatting sqref="H200:I202">
    <cfRule type="expression" dxfId="104" priority="134" stopIfTrue="1">
      <formula>$G200=""</formula>
    </cfRule>
    <cfRule type="expression" dxfId="103" priority="135" stopIfTrue="1">
      <formula>#REF!&lt;&gt;""</formula>
    </cfRule>
    <cfRule type="expression" dxfId="102" priority="136" stopIfTrue="1">
      <formula>AND($H200="",$G200&lt;&gt;"")</formula>
    </cfRule>
  </conditionalFormatting>
  <conditionalFormatting sqref="H207:I209">
    <cfRule type="expression" dxfId="101" priority="107" stopIfTrue="1">
      <formula>$G207=""</formula>
    </cfRule>
    <cfRule type="expression" dxfId="100" priority="108" stopIfTrue="1">
      <formula>#REF!&lt;&gt;""</formula>
    </cfRule>
    <cfRule type="expression" dxfId="99" priority="109" stopIfTrue="1">
      <formula>AND($H207="",$G207&lt;&gt;"")</formula>
    </cfRule>
  </conditionalFormatting>
  <conditionalFormatting sqref="G207:G209">
    <cfRule type="expression" dxfId="98" priority="122" stopIfTrue="1">
      <formula>$G207=""</formula>
    </cfRule>
    <cfRule type="expression" dxfId="97" priority="123" stopIfTrue="1">
      <formula>#REF!&lt;&gt;""</formula>
    </cfRule>
    <cfRule type="expression" dxfId="96" priority="124" stopIfTrue="1">
      <formula>AND($H207="",$G207&lt;&gt;"")</formula>
    </cfRule>
  </conditionalFormatting>
  <conditionalFormatting sqref="G206">
    <cfRule type="expression" dxfId="95" priority="128" stopIfTrue="1">
      <formula>$G206=""</formula>
    </cfRule>
    <cfRule type="expression" dxfId="94" priority="129" stopIfTrue="1">
      <formula>#REF!&lt;&gt;""</formula>
    </cfRule>
    <cfRule type="expression" dxfId="93" priority="130" stopIfTrue="1">
      <formula>AND($H206="",$G206&lt;&gt;"")</formula>
    </cfRule>
  </conditionalFormatting>
  <conditionalFormatting sqref="G204:G205">
    <cfRule type="expression" dxfId="92" priority="125" stopIfTrue="1">
      <formula>$G204=""</formula>
    </cfRule>
    <cfRule type="expression" dxfId="91" priority="126" stopIfTrue="1">
      <formula>#REF!&lt;&gt;""</formula>
    </cfRule>
    <cfRule type="expression" dxfId="90" priority="127" stopIfTrue="1">
      <formula>AND($H204="",$G204&lt;&gt;"")</formula>
    </cfRule>
  </conditionalFormatting>
  <conditionalFormatting sqref="B208">
    <cfRule type="expression" dxfId="89" priority="119" stopIfTrue="1">
      <formula>$G208=""</formula>
    </cfRule>
    <cfRule type="expression" dxfId="88" priority="120" stopIfTrue="1">
      <formula>#REF!&lt;&gt;""</formula>
    </cfRule>
    <cfRule type="expression" dxfId="87" priority="121" stopIfTrue="1">
      <formula>AND($H208="",$G208&lt;&gt;"")</formula>
    </cfRule>
  </conditionalFormatting>
  <conditionalFormatting sqref="B208">
    <cfRule type="expression" dxfId="86" priority="116" stopIfTrue="1">
      <formula>$G208=""</formula>
    </cfRule>
    <cfRule type="expression" dxfId="85" priority="117" stopIfTrue="1">
      <formula>#REF!&lt;&gt;""</formula>
    </cfRule>
    <cfRule type="expression" dxfId="84" priority="118" stopIfTrue="1">
      <formula>AND($H208="",$G208&lt;&gt;"")</formula>
    </cfRule>
  </conditionalFormatting>
  <conditionalFormatting sqref="B208">
    <cfRule type="expression" dxfId="83" priority="113" stopIfTrue="1">
      <formula>$G208=""</formula>
    </cfRule>
    <cfRule type="expression" dxfId="82" priority="114" stopIfTrue="1">
      <formula>#REF!&lt;&gt;""</formula>
    </cfRule>
    <cfRule type="expression" dxfId="81" priority="115" stopIfTrue="1">
      <formula>AND($H208="",$G208&lt;&gt;"")</formula>
    </cfRule>
  </conditionalFormatting>
  <conditionalFormatting sqref="H207:I209">
    <cfRule type="expression" dxfId="80" priority="110" stopIfTrue="1">
      <formula>$G207=""</formula>
    </cfRule>
    <cfRule type="expression" dxfId="79" priority="111" stopIfTrue="1">
      <formula>#REF!&lt;&gt;""</formula>
    </cfRule>
    <cfRule type="expression" dxfId="78" priority="112" stopIfTrue="1">
      <formula>AND($H207="",$G207&lt;&gt;"")</formula>
    </cfRule>
  </conditionalFormatting>
  <conditionalFormatting sqref="G221:G223">
    <cfRule type="expression" dxfId="77" priority="89" stopIfTrue="1">
      <formula>$G221=""</formula>
    </cfRule>
    <cfRule type="expression" dxfId="76" priority="90" stopIfTrue="1">
      <formula>#REF!&lt;&gt;""</formula>
    </cfRule>
    <cfRule type="expression" dxfId="75" priority="91" stopIfTrue="1">
      <formula>AND($H221="",$G221&lt;&gt;"")</formula>
    </cfRule>
  </conditionalFormatting>
  <conditionalFormatting sqref="G214:G216">
    <cfRule type="expression" dxfId="74" priority="98" stopIfTrue="1">
      <formula>$G214=""</formula>
    </cfRule>
    <cfRule type="expression" dxfId="73" priority="99" stopIfTrue="1">
      <formula>#REF!&lt;&gt;""</formula>
    </cfRule>
    <cfRule type="expression" dxfId="72" priority="100" stopIfTrue="1">
      <formula>AND($H214="",$G214&lt;&gt;"")</formula>
    </cfRule>
  </conditionalFormatting>
  <conditionalFormatting sqref="G213">
    <cfRule type="expression" dxfId="71" priority="104" stopIfTrue="1">
      <formula>$G213=""</formula>
    </cfRule>
    <cfRule type="expression" dxfId="70" priority="105" stopIfTrue="1">
      <formula>#REF!&lt;&gt;""</formula>
    </cfRule>
    <cfRule type="expression" dxfId="69" priority="106" stopIfTrue="1">
      <formula>AND($H213="",$G213&lt;&gt;"")</formula>
    </cfRule>
  </conditionalFormatting>
  <conditionalFormatting sqref="G211:G212">
    <cfRule type="expression" dxfId="68" priority="101" stopIfTrue="1">
      <formula>$G211=""</formula>
    </cfRule>
    <cfRule type="expression" dxfId="67" priority="102" stopIfTrue="1">
      <formula>#REF!&lt;&gt;""</formula>
    </cfRule>
    <cfRule type="expression" dxfId="66" priority="103" stopIfTrue="1">
      <formula>AND($H211="",$G211&lt;&gt;"")</formula>
    </cfRule>
  </conditionalFormatting>
  <conditionalFormatting sqref="G220">
    <cfRule type="expression" dxfId="65" priority="95" stopIfTrue="1">
      <formula>$G220=""</formula>
    </cfRule>
    <cfRule type="expression" dxfId="64" priority="96" stopIfTrue="1">
      <formula>#REF!&lt;&gt;""</formula>
    </cfRule>
    <cfRule type="expression" dxfId="63" priority="97" stopIfTrue="1">
      <formula>AND($H220="",$G220&lt;&gt;"")</formula>
    </cfRule>
  </conditionalFormatting>
  <conditionalFormatting sqref="G218:G219">
    <cfRule type="expression" dxfId="62" priority="92" stopIfTrue="1">
      <formula>$G218=""</formula>
    </cfRule>
    <cfRule type="expression" dxfId="61" priority="93" stopIfTrue="1">
      <formula>#REF!&lt;&gt;""</formula>
    </cfRule>
    <cfRule type="expression" dxfId="60" priority="94" stopIfTrue="1">
      <formula>AND($H218="",$G218&lt;&gt;"")</formula>
    </cfRule>
  </conditionalFormatting>
  <conditionalFormatting sqref="F142">
    <cfRule type="expression" dxfId="59" priority="83" stopIfTrue="1">
      <formula>$G142=""</formula>
    </cfRule>
    <cfRule type="expression" dxfId="58" priority="84" stopIfTrue="1">
      <formula>#REF!&lt;&gt;""</formula>
    </cfRule>
    <cfRule type="expression" dxfId="57" priority="85" stopIfTrue="1">
      <formula>AND($H142="",$G142&lt;&gt;"")</formula>
    </cfRule>
  </conditionalFormatting>
  <conditionalFormatting sqref="H145:I148">
    <cfRule type="expression" dxfId="56" priority="59" stopIfTrue="1">
      <formula>$G145=""</formula>
    </cfRule>
    <cfRule type="expression" dxfId="55" priority="60" stopIfTrue="1">
      <formula>#REF!&lt;&gt;""</formula>
    </cfRule>
    <cfRule type="expression" dxfId="54" priority="61" stopIfTrue="1">
      <formula>AND($H145="",$G145&lt;&gt;"")</formula>
    </cfRule>
  </conditionalFormatting>
  <conditionalFormatting sqref="G146:G148">
    <cfRule type="expression" dxfId="53" priority="74" stopIfTrue="1">
      <formula>$G146=""</formula>
    </cfRule>
    <cfRule type="expression" dxfId="52" priority="75" stopIfTrue="1">
      <formula>#REF!&lt;&gt;""</formula>
    </cfRule>
    <cfRule type="expression" dxfId="51" priority="76" stopIfTrue="1">
      <formula>AND($H146="",$G146&lt;&gt;"")</formula>
    </cfRule>
  </conditionalFormatting>
  <conditionalFormatting sqref="B147">
    <cfRule type="expression" dxfId="50" priority="71" stopIfTrue="1">
      <formula>$G147=""</formula>
    </cfRule>
    <cfRule type="expression" dxfId="49" priority="72" stopIfTrue="1">
      <formula>#REF!&lt;&gt;""</formula>
    </cfRule>
    <cfRule type="expression" dxfId="48" priority="73" stopIfTrue="1">
      <formula>AND($H147="",$G147&lt;&gt;"")</formula>
    </cfRule>
  </conditionalFormatting>
  <conditionalFormatting sqref="B147">
    <cfRule type="expression" dxfId="47" priority="68" stopIfTrue="1">
      <formula>$G147=""</formula>
    </cfRule>
    <cfRule type="expression" dxfId="46" priority="69" stopIfTrue="1">
      <formula>#REF!&lt;&gt;""</formula>
    </cfRule>
    <cfRule type="expression" dxfId="45" priority="70" stopIfTrue="1">
      <formula>AND($H147="",$G147&lt;&gt;"")</formula>
    </cfRule>
  </conditionalFormatting>
  <conditionalFormatting sqref="B147">
    <cfRule type="expression" dxfId="44" priority="65" stopIfTrue="1">
      <formula>$G147=""</formula>
    </cfRule>
    <cfRule type="expression" dxfId="43" priority="66" stopIfTrue="1">
      <formula>#REF!&lt;&gt;""</formula>
    </cfRule>
    <cfRule type="expression" dxfId="42" priority="67" stopIfTrue="1">
      <formula>AND($H147="",$G147&lt;&gt;"")</formula>
    </cfRule>
  </conditionalFormatting>
  <conditionalFormatting sqref="H145:I148">
    <cfRule type="expression" dxfId="41" priority="62" stopIfTrue="1">
      <formula>$G145=""</formula>
    </cfRule>
    <cfRule type="expression" dxfId="40" priority="63" stopIfTrue="1">
      <formula>#REF!&lt;&gt;""</formula>
    </cfRule>
    <cfRule type="expression" dxfId="39" priority="64" stopIfTrue="1">
      <formula>AND($H145="",$G145&lt;&gt;"")</formula>
    </cfRule>
  </conditionalFormatting>
  <conditionalFormatting sqref="F262">
    <cfRule type="expression" dxfId="38" priority="43" stopIfTrue="1">
      <formula>$G262=""</formula>
    </cfRule>
    <cfRule type="expression" dxfId="37" priority="44" stopIfTrue="1">
      <formula>#REF!&lt;&gt;""</formula>
    </cfRule>
    <cfRule type="expression" dxfId="36" priority="45" stopIfTrue="1">
      <formula>AND($H262="",$G262&lt;&gt;"")</formula>
    </cfRule>
  </conditionalFormatting>
  <conditionalFormatting sqref="F262">
    <cfRule type="expression" dxfId="35" priority="40" stopIfTrue="1">
      <formula>$G262=""</formula>
    </cfRule>
    <cfRule type="expression" dxfId="34" priority="41" stopIfTrue="1">
      <formula>#REF!&lt;&gt;""</formula>
    </cfRule>
    <cfRule type="expression" dxfId="33" priority="42" stopIfTrue="1">
      <formula>AND($H262="",$G262&lt;&gt;"")</formula>
    </cfRule>
  </conditionalFormatting>
  <conditionalFormatting sqref="B262">
    <cfRule type="expression" dxfId="32" priority="37" stopIfTrue="1">
      <formula>$G262=""</formula>
    </cfRule>
    <cfRule type="expression" dxfId="31" priority="38" stopIfTrue="1">
      <formula>#REF!&lt;&gt;""</formula>
    </cfRule>
    <cfRule type="expression" dxfId="30" priority="39" stopIfTrue="1">
      <formula>AND($H262="",$G262&lt;&gt;"")</formula>
    </cfRule>
  </conditionalFormatting>
  <conditionalFormatting sqref="B262">
    <cfRule type="expression" dxfId="29" priority="34" stopIfTrue="1">
      <formula>$G262=""</formula>
    </cfRule>
    <cfRule type="expression" dxfId="28" priority="35" stopIfTrue="1">
      <formula>#REF!&lt;&gt;""</formula>
    </cfRule>
    <cfRule type="expression" dxfId="27" priority="36" stopIfTrue="1">
      <formula>AND($H262="",$G262&lt;&gt;"")</formula>
    </cfRule>
  </conditionalFormatting>
  <conditionalFormatting sqref="B262">
    <cfRule type="expression" dxfId="26" priority="31" stopIfTrue="1">
      <formula>$G262=""</formula>
    </cfRule>
    <cfRule type="expression" dxfId="25" priority="32" stopIfTrue="1">
      <formula>#REF!&lt;&gt;""</formula>
    </cfRule>
    <cfRule type="expression" dxfId="24" priority="33" stopIfTrue="1">
      <formula>AND($H262="",$G262&lt;&gt;"")</formula>
    </cfRule>
  </conditionalFormatting>
  <conditionalFormatting sqref="F267:F269">
    <cfRule type="expression" dxfId="23" priority="4" stopIfTrue="1">
      <formula>$G267=""</formula>
    </cfRule>
    <cfRule type="expression" dxfId="22" priority="5" stopIfTrue="1">
      <formula>#REF!&lt;&gt;""</formula>
    </cfRule>
    <cfRule type="expression" dxfId="21" priority="6" stopIfTrue="1">
      <formula>AND($H267="",$G267&lt;&gt;"")</formula>
    </cfRule>
  </conditionalFormatting>
  <conditionalFormatting sqref="F267:F269">
    <cfRule type="expression" dxfId="20" priority="1" stopIfTrue="1">
      <formula>$G267=""</formula>
    </cfRule>
    <cfRule type="expression" dxfId="19" priority="2" stopIfTrue="1">
      <formula>#REF!&lt;&gt;""</formula>
    </cfRule>
    <cfRule type="expression" dxfId="18" priority="3" stopIfTrue="1">
      <formula>AND($H267="",$G267&lt;&gt;"")</formula>
    </cfRule>
  </conditionalFormatting>
  <conditionalFormatting sqref="F263:F264">
    <cfRule type="expression" dxfId="17" priority="22" stopIfTrue="1">
      <formula>$G263=""</formula>
    </cfRule>
    <cfRule type="expression" dxfId="16" priority="23" stopIfTrue="1">
      <formula>#REF!&lt;&gt;""</formula>
    </cfRule>
    <cfRule type="expression" dxfId="15" priority="24" stopIfTrue="1">
      <formula>AND($H263="",$G263&lt;&gt;"")</formula>
    </cfRule>
  </conditionalFormatting>
  <conditionalFormatting sqref="F263:F264">
    <cfRule type="expression" dxfId="14" priority="19" stopIfTrue="1">
      <formula>$G263=""</formula>
    </cfRule>
    <cfRule type="expression" dxfId="13" priority="20" stopIfTrue="1">
      <formula>#REF!&lt;&gt;""</formula>
    </cfRule>
    <cfRule type="expression" dxfId="12" priority="21" stopIfTrue="1">
      <formula>AND($H263="",$G263&lt;&gt;"")</formula>
    </cfRule>
  </conditionalFormatting>
  <conditionalFormatting sqref="F266">
    <cfRule type="expression" dxfId="11" priority="16" stopIfTrue="1">
      <formula>$G266=""</formula>
    </cfRule>
    <cfRule type="expression" dxfId="10" priority="17" stopIfTrue="1">
      <formula>#REF!&lt;&gt;""</formula>
    </cfRule>
    <cfRule type="expression" dxfId="9" priority="18" stopIfTrue="1">
      <formula>AND($H266="",$G266&lt;&gt;"")</formula>
    </cfRule>
  </conditionalFormatting>
  <conditionalFormatting sqref="F266">
    <cfRule type="expression" dxfId="8" priority="13" stopIfTrue="1">
      <formula>$G266=""</formula>
    </cfRule>
    <cfRule type="expression" dxfId="7" priority="14" stopIfTrue="1">
      <formula>#REF!&lt;&gt;""</formula>
    </cfRule>
    <cfRule type="expression" dxfId="6" priority="15" stopIfTrue="1">
      <formula>AND($H266="",$G266&lt;&gt;"")</formula>
    </cfRule>
  </conditionalFormatting>
  <conditionalFormatting sqref="F265">
    <cfRule type="expression" dxfId="5" priority="10" stopIfTrue="1">
      <formula>$G265=""</formula>
    </cfRule>
    <cfRule type="expression" dxfId="4" priority="11" stopIfTrue="1">
      <formula>#REF!&lt;&gt;""</formula>
    </cfRule>
    <cfRule type="expression" dxfId="3" priority="12" stopIfTrue="1">
      <formula>AND($H265="",$G265&lt;&gt;"")</formula>
    </cfRule>
  </conditionalFormatting>
  <conditionalFormatting sqref="F265">
    <cfRule type="expression" dxfId="2" priority="7" stopIfTrue="1">
      <formula>$G265=""</formula>
    </cfRule>
    <cfRule type="expression" dxfId="1" priority="8" stopIfTrue="1">
      <formula>#REF!&lt;&gt;""</formula>
    </cfRule>
    <cfRule type="expression" dxfId="0" priority="9" stopIfTrue="1">
      <formula>AND($H265="",$G265&lt;&gt;"")</formula>
    </cfRule>
  </conditionalFormatting>
  <pageMargins left="0.59055118110236227" right="0.19685039370078741" top="0.19685039370078741" bottom="0.19685039370078741" header="0.31496062992125984" footer="0.31496062992125984"/>
  <pageSetup paperSize="9" scale="70" orientation="portrait" r:id="rId1"/>
  <headerFooter alignWithMargins="0"/>
  <rowBreaks count="1" manualBreakCount="1">
    <brk id="24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55"/>
  <sheetViews>
    <sheetView tabSelected="1" workbookViewId="0">
      <selection activeCell="H16" sqref="H16"/>
    </sheetView>
  </sheetViews>
  <sheetFormatPr defaultRowHeight="12.75" x14ac:dyDescent="0.2"/>
  <cols>
    <col min="1" max="1" width="27.7109375" customWidth="1"/>
    <col min="2" max="2" width="35.42578125" customWidth="1"/>
    <col min="3" max="3" width="15.5703125" customWidth="1"/>
    <col min="4" max="4" width="13.85546875" customWidth="1"/>
    <col min="5" max="5" width="16" customWidth="1"/>
  </cols>
  <sheetData>
    <row r="1" spans="1:5" x14ac:dyDescent="0.2">
      <c r="A1" s="1"/>
      <c r="B1" s="494" t="s">
        <v>232</v>
      </c>
      <c r="C1" s="494"/>
      <c r="D1" s="494"/>
      <c r="E1" s="494"/>
    </row>
    <row r="2" spans="1:5" x14ac:dyDescent="0.2">
      <c r="A2" s="1"/>
      <c r="B2" s="494" t="s">
        <v>233</v>
      </c>
      <c r="C2" s="494"/>
      <c r="D2" s="494"/>
      <c r="E2" s="494"/>
    </row>
    <row r="3" spans="1:5" x14ac:dyDescent="0.2">
      <c r="A3" s="1"/>
      <c r="B3" s="494" t="s">
        <v>114</v>
      </c>
      <c r="C3" s="494"/>
      <c r="D3" s="494"/>
      <c r="E3" s="494"/>
    </row>
    <row r="4" spans="1:5" x14ac:dyDescent="0.2">
      <c r="A4" s="1"/>
      <c r="B4" s="494" t="s">
        <v>346</v>
      </c>
      <c r="C4" s="494"/>
      <c r="D4" s="494"/>
      <c r="E4" s="494"/>
    </row>
    <row r="5" spans="1:5" x14ac:dyDescent="0.2">
      <c r="A5" s="1"/>
      <c r="B5" s="494"/>
      <c r="C5" s="494"/>
      <c r="D5" s="255"/>
      <c r="E5" s="255"/>
    </row>
    <row r="6" spans="1:5" x14ac:dyDescent="0.2">
      <c r="A6" s="495" t="s">
        <v>335</v>
      </c>
      <c r="B6" s="496"/>
      <c r="C6" s="496"/>
      <c r="D6" s="496"/>
      <c r="E6" s="496"/>
    </row>
    <row r="7" spans="1:5" x14ac:dyDescent="0.2">
      <c r="A7" s="496"/>
      <c r="B7" s="496"/>
      <c r="C7" s="496"/>
      <c r="D7" s="496"/>
      <c r="E7" s="496"/>
    </row>
    <row r="8" spans="1:5" x14ac:dyDescent="0.2">
      <c r="A8" s="1"/>
      <c r="B8" s="1"/>
      <c r="D8" s="1"/>
      <c r="E8" s="332" t="s">
        <v>234</v>
      </c>
    </row>
    <row r="9" spans="1:5" x14ac:dyDescent="0.2">
      <c r="A9" s="497" t="s">
        <v>235</v>
      </c>
      <c r="B9" s="500" t="s">
        <v>236</v>
      </c>
      <c r="C9" s="503" t="s">
        <v>237</v>
      </c>
      <c r="D9" s="504"/>
      <c r="E9" s="505"/>
    </row>
    <row r="10" spans="1:5" x14ac:dyDescent="0.2">
      <c r="A10" s="498"/>
      <c r="B10" s="501"/>
      <c r="C10" s="506"/>
      <c r="D10" s="507"/>
      <c r="E10" s="508"/>
    </row>
    <row r="11" spans="1:5" x14ac:dyDescent="0.2">
      <c r="A11" s="499"/>
      <c r="B11" s="502"/>
      <c r="C11" s="256">
        <v>2024</v>
      </c>
      <c r="D11" s="256">
        <v>2025</v>
      </c>
      <c r="E11" s="256">
        <v>2026</v>
      </c>
    </row>
    <row r="12" spans="1:5" x14ac:dyDescent="0.2">
      <c r="A12" s="257" t="s">
        <v>37</v>
      </c>
      <c r="B12" s="258" t="s">
        <v>159</v>
      </c>
      <c r="C12" s="258" t="s">
        <v>238</v>
      </c>
      <c r="D12" s="258"/>
      <c r="E12" s="258"/>
    </row>
    <row r="13" spans="1:5" ht="38.25" x14ac:dyDescent="0.2">
      <c r="A13" s="259" t="s">
        <v>239</v>
      </c>
      <c r="B13" s="260" t="s">
        <v>240</v>
      </c>
      <c r="C13" s="261">
        <f>C52</f>
        <v>483.70000000000056</v>
      </c>
      <c r="D13" s="261">
        <f>D52</f>
        <v>-257</v>
      </c>
      <c r="E13" s="261">
        <f>E52</f>
        <v>-321.2</v>
      </c>
    </row>
    <row r="14" spans="1:5" ht="25.5" x14ac:dyDescent="0.2">
      <c r="A14" s="259" t="s">
        <v>241</v>
      </c>
      <c r="B14" s="260" t="s">
        <v>242</v>
      </c>
      <c r="C14" s="261">
        <f>C15+C17</f>
        <v>0</v>
      </c>
      <c r="D14" s="261">
        <f>D15+D17</f>
        <v>0</v>
      </c>
      <c r="E14" s="261">
        <f>E15+E17</f>
        <v>0</v>
      </c>
    </row>
    <row r="15" spans="1:5" ht="38.25" x14ac:dyDescent="0.2">
      <c r="A15" s="262" t="s">
        <v>243</v>
      </c>
      <c r="B15" s="263" t="s">
        <v>244</v>
      </c>
      <c r="C15" s="264">
        <f>C16</f>
        <v>0</v>
      </c>
      <c r="D15" s="264">
        <f>D16</f>
        <v>0</v>
      </c>
      <c r="E15" s="264">
        <f>E16</f>
        <v>0</v>
      </c>
    </row>
    <row r="16" spans="1:5" ht="51" x14ac:dyDescent="0.2">
      <c r="A16" s="262" t="s">
        <v>245</v>
      </c>
      <c r="B16" s="263" t="s">
        <v>246</v>
      </c>
      <c r="C16" s="264"/>
      <c r="D16" s="264"/>
      <c r="E16" s="264"/>
    </row>
    <row r="17" spans="1:6" ht="51" x14ac:dyDescent="0.2">
      <c r="A17" s="262" t="s">
        <v>247</v>
      </c>
      <c r="B17" s="263" t="s">
        <v>248</v>
      </c>
      <c r="C17" s="264">
        <f>C18</f>
        <v>0</v>
      </c>
      <c r="D17" s="264">
        <f>D18</f>
        <v>0</v>
      </c>
      <c r="E17" s="264">
        <f>E18</f>
        <v>0</v>
      </c>
    </row>
    <row r="18" spans="1:6" ht="38.25" x14ac:dyDescent="0.2">
      <c r="A18" s="265" t="s">
        <v>249</v>
      </c>
      <c r="B18" s="263" t="s">
        <v>250</v>
      </c>
      <c r="C18" s="264"/>
      <c r="D18" s="264"/>
      <c r="E18" s="264"/>
    </row>
    <row r="19" spans="1:6" ht="38.25" x14ac:dyDescent="0.2">
      <c r="A19" s="259" t="s">
        <v>251</v>
      </c>
      <c r="B19" s="260" t="s">
        <v>252</v>
      </c>
      <c r="C19" s="266">
        <f>C20</f>
        <v>-192.7</v>
      </c>
      <c r="D19" s="266">
        <f>D20</f>
        <v>-257</v>
      </c>
      <c r="E19" s="266">
        <f>E20</f>
        <v>-321.2</v>
      </c>
    </row>
    <row r="20" spans="1:6" ht="51" x14ac:dyDescent="0.2">
      <c r="A20" s="262" t="s">
        <v>253</v>
      </c>
      <c r="B20" s="263" t="s">
        <v>254</v>
      </c>
      <c r="C20" s="267">
        <f>C21+C24</f>
        <v>-192.7</v>
      </c>
      <c r="D20" s="267">
        <f>D21+D24</f>
        <v>-257</v>
      </c>
      <c r="E20" s="267">
        <f>E21+E24</f>
        <v>-321.2</v>
      </c>
    </row>
    <row r="21" spans="1:6" ht="51" x14ac:dyDescent="0.2">
      <c r="A21" s="262" t="s">
        <v>255</v>
      </c>
      <c r="B21" s="263" t="s">
        <v>256</v>
      </c>
      <c r="C21" s="267">
        <f t="shared" ref="C21:E22" si="0">C22</f>
        <v>0</v>
      </c>
      <c r="D21" s="267">
        <f t="shared" si="0"/>
        <v>0</v>
      </c>
      <c r="E21" s="267">
        <f t="shared" si="0"/>
        <v>0</v>
      </c>
      <c r="F21">
        <v>676.4</v>
      </c>
    </row>
    <row r="22" spans="1:6" ht="63.75" x14ac:dyDescent="0.2">
      <c r="A22" s="262" t="s">
        <v>257</v>
      </c>
      <c r="B22" s="263" t="s">
        <v>258</v>
      </c>
      <c r="C22" s="267">
        <f t="shared" si="0"/>
        <v>0</v>
      </c>
      <c r="D22" s="267">
        <f t="shared" si="0"/>
        <v>0</v>
      </c>
      <c r="E22" s="267">
        <f t="shared" si="0"/>
        <v>0</v>
      </c>
    </row>
    <row r="23" spans="1:6" ht="102" x14ac:dyDescent="0.2">
      <c r="A23" s="262" t="s">
        <v>257</v>
      </c>
      <c r="B23" s="263" t="s">
        <v>259</v>
      </c>
      <c r="C23" s="264"/>
      <c r="D23" s="264"/>
      <c r="E23" s="264"/>
    </row>
    <row r="24" spans="1:6" ht="63.75" x14ac:dyDescent="0.2">
      <c r="A24" s="262" t="s">
        <v>260</v>
      </c>
      <c r="B24" s="263" t="s">
        <v>261</v>
      </c>
      <c r="C24" s="267">
        <f t="shared" ref="C24:E25" si="1">C25</f>
        <v>-192.7</v>
      </c>
      <c r="D24" s="267">
        <f t="shared" si="1"/>
        <v>-257</v>
      </c>
      <c r="E24" s="267">
        <f t="shared" si="1"/>
        <v>-321.2</v>
      </c>
    </row>
    <row r="25" spans="1:6" ht="54.75" customHeight="1" x14ac:dyDescent="0.2">
      <c r="A25" s="262" t="s">
        <v>262</v>
      </c>
      <c r="B25" s="263" t="s">
        <v>263</v>
      </c>
      <c r="C25" s="267">
        <f>C26</f>
        <v>-192.7</v>
      </c>
      <c r="D25" s="267">
        <f t="shared" si="1"/>
        <v>-257</v>
      </c>
      <c r="E25" s="267">
        <f t="shared" si="1"/>
        <v>-321.2</v>
      </c>
    </row>
    <row r="26" spans="1:6" ht="114.75" x14ac:dyDescent="0.2">
      <c r="A26" s="262" t="s">
        <v>262</v>
      </c>
      <c r="B26" s="263" t="s">
        <v>264</v>
      </c>
      <c r="C26" s="264">
        <v>-192.7</v>
      </c>
      <c r="D26" s="264">
        <v>-257</v>
      </c>
      <c r="E26" s="264">
        <v>-321.2</v>
      </c>
    </row>
    <row r="27" spans="1:6" ht="25.5" x14ac:dyDescent="0.2">
      <c r="A27" s="259" t="s">
        <v>265</v>
      </c>
      <c r="B27" s="260" t="s">
        <v>266</v>
      </c>
      <c r="C27" s="268">
        <f>C28+C33</f>
        <v>676.40000000000055</v>
      </c>
      <c r="D27" s="268">
        <f>D28+D33</f>
        <v>0</v>
      </c>
      <c r="E27" s="268">
        <f>E28+E33</f>
        <v>0</v>
      </c>
    </row>
    <row r="28" spans="1:6" ht="25.5" x14ac:dyDescent="0.2">
      <c r="A28" s="269" t="s">
        <v>267</v>
      </c>
      <c r="B28" s="270" t="s">
        <v>268</v>
      </c>
      <c r="C28" s="266">
        <f>C29</f>
        <v>-7625.3</v>
      </c>
      <c r="D28" s="266">
        <f t="shared" ref="D28:E30" si="2">D29</f>
        <v>-4436.3999999999996</v>
      </c>
      <c r="E28" s="266">
        <f t="shared" si="2"/>
        <v>-4457.3</v>
      </c>
    </row>
    <row r="29" spans="1:6" ht="25.5" x14ac:dyDescent="0.2">
      <c r="A29" s="265" t="s">
        <v>269</v>
      </c>
      <c r="B29" s="271" t="s">
        <v>270</v>
      </c>
      <c r="C29" s="267">
        <f>C30</f>
        <v>-7625.3</v>
      </c>
      <c r="D29" s="267">
        <f t="shared" si="2"/>
        <v>-4436.3999999999996</v>
      </c>
      <c r="E29" s="267">
        <f t="shared" si="2"/>
        <v>-4457.3</v>
      </c>
    </row>
    <row r="30" spans="1:6" ht="25.5" x14ac:dyDescent="0.2">
      <c r="A30" s="265" t="s">
        <v>271</v>
      </c>
      <c r="B30" s="271" t="s">
        <v>272</v>
      </c>
      <c r="C30" s="267">
        <f>C31</f>
        <v>-7625.3</v>
      </c>
      <c r="D30" s="267">
        <f t="shared" si="2"/>
        <v>-4436.3999999999996</v>
      </c>
      <c r="E30" s="267">
        <f t="shared" si="2"/>
        <v>-4457.3</v>
      </c>
    </row>
    <row r="31" spans="1:6" x14ac:dyDescent="0.2">
      <c r="A31" s="509" t="s">
        <v>273</v>
      </c>
      <c r="B31" s="510" t="s">
        <v>274</v>
      </c>
      <c r="C31" s="490">
        <v>-7625.3</v>
      </c>
      <c r="D31" s="492">
        <v>-4436.3999999999996</v>
      </c>
      <c r="E31" s="492">
        <v>-4457.3</v>
      </c>
    </row>
    <row r="32" spans="1:6" x14ac:dyDescent="0.2">
      <c r="A32" s="509"/>
      <c r="B32" s="510"/>
      <c r="C32" s="491"/>
      <c r="D32" s="493"/>
      <c r="E32" s="493"/>
    </row>
    <row r="33" spans="1:5" ht="33" customHeight="1" x14ac:dyDescent="0.2">
      <c r="A33" s="269" t="s">
        <v>275</v>
      </c>
      <c r="B33" s="270" t="s">
        <v>276</v>
      </c>
      <c r="C33" s="349">
        <f>C34</f>
        <v>8301.7000000000007</v>
      </c>
      <c r="D33" s="266">
        <f t="shared" ref="D33:E34" si="3">D34</f>
        <v>4436.3999999999996</v>
      </c>
      <c r="E33" s="266">
        <f t="shared" si="3"/>
        <v>4457.3</v>
      </c>
    </row>
    <row r="34" spans="1:5" ht="25.5" x14ac:dyDescent="0.2">
      <c r="A34" s="269" t="s">
        <v>277</v>
      </c>
      <c r="B34" s="271" t="s">
        <v>278</v>
      </c>
      <c r="C34" s="329">
        <f>C35</f>
        <v>8301.7000000000007</v>
      </c>
      <c r="D34" s="267">
        <f t="shared" si="3"/>
        <v>4436.3999999999996</v>
      </c>
      <c r="E34" s="267">
        <f t="shared" si="3"/>
        <v>4457.3</v>
      </c>
    </row>
    <row r="35" spans="1:5" x14ac:dyDescent="0.2">
      <c r="A35" s="509" t="s">
        <v>279</v>
      </c>
      <c r="B35" s="510" t="s">
        <v>280</v>
      </c>
      <c r="C35" s="490">
        <f>C37</f>
        <v>8301.7000000000007</v>
      </c>
      <c r="D35" s="492">
        <f>D37</f>
        <v>4436.3999999999996</v>
      </c>
      <c r="E35" s="492">
        <f>E37</f>
        <v>4457.3</v>
      </c>
    </row>
    <row r="36" spans="1:5" x14ac:dyDescent="0.2">
      <c r="A36" s="509"/>
      <c r="B36" s="510"/>
      <c r="C36" s="491"/>
      <c r="D36" s="493"/>
      <c r="E36" s="493"/>
    </row>
    <row r="37" spans="1:5" ht="38.25" x14ac:dyDescent="0.2">
      <c r="A37" s="265" t="s">
        <v>281</v>
      </c>
      <c r="B37" s="271" t="s">
        <v>282</v>
      </c>
      <c r="C37" s="329">
        <f>8109+192.7</f>
        <v>8301.7000000000007</v>
      </c>
      <c r="D37" s="267">
        <f>4179.4+257</f>
        <v>4436.3999999999996</v>
      </c>
      <c r="E37" s="267">
        <v>4457.3</v>
      </c>
    </row>
    <row r="38" spans="1:5" ht="38.25" x14ac:dyDescent="0.2">
      <c r="A38" s="259" t="s">
        <v>283</v>
      </c>
      <c r="B38" s="260" t="s">
        <v>284</v>
      </c>
      <c r="C38" s="261">
        <f>C39+C42</f>
        <v>0</v>
      </c>
      <c r="D38" s="261">
        <f>D39+D42</f>
        <v>0</v>
      </c>
      <c r="E38" s="261">
        <f>E39+E42</f>
        <v>0</v>
      </c>
    </row>
    <row r="39" spans="1:5" ht="25.5" x14ac:dyDescent="0.2">
      <c r="A39" s="262" t="s">
        <v>285</v>
      </c>
      <c r="B39" s="260" t="s">
        <v>286</v>
      </c>
      <c r="C39" s="272">
        <f t="shared" ref="C39:E40" si="4">C40</f>
        <v>0</v>
      </c>
      <c r="D39" s="272">
        <f t="shared" si="4"/>
        <v>0</v>
      </c>
      <c r="E39" s="272">
        <f t="shared" si="4"/>
        <v>0</v>
      </c>
    </row>
    <row r="40" spans="1:5" ht="38.25" x14ac:dyDescent="0.2">
      <c r="A40" s="262" t="s">
        <v>287</v>
      </c>
      <c r="B40" s="263" t="s">
        <v>288</v>
      </c>
      <c r="C40" s="273">
        <f t="shared" si="4"/>
        <v>0</v>
      </c>
      <c r="D40" s="273">
        <f t="shared" si="4"/>
        <v>0</v>
      </c>
      <c r="E40" s="273">
        <f t="shared" si="4"/>
        <v>0</v>
      </c>
    </row>
    <row r="41" spans="1:5" ht="140.25" x14ac:dyDescent="0.2">
      <c r="A41" s="262" t="s">
        <v>289</v>
      </c>
      <c r="B41" s="263" t="s">
        <v>290</v>
      </c>
      <c r="C41" s="273">
        <v>0</v>
      </c>
      <c r="D41" s="273">
        <v>0</v>
      </c>
      <c r="E41" s="273">
        <v>0</v>
      </c>
    </row>
    <row r="42" spans="1:5" ht="38.25" x14ac:dyDescent="0.2">
      <c r="A42" s="259" t="s">
        <v>291</v>
      </c>
      <c r="B42" s="274" t="s">
        <v>292</v>
      </c>
      <c r="C42" s="272">
        <f>C43+C49</f>
        <v>0</v>
      </c>
      <c r="D42" s="272">
        <f>D43+D49</f>
        <v>0</v>
      </c>
      <c r="E42" s="272">
        <f>E43+E49</f>
        <v>0</v>
      </c>
    </row>
    <row r="43" spans="1:5" ht="38.25" x14ac:dyDescent="0.2">
      <c r="A43" s="262" t="s">
        <v>293</v>
      </c>
      <c r="B43" s="275" t="s">
        <v>294</v>
      </c>
      <c r="C43" s="273">
        <f>C44+C46</f>
        <v>0</v>
      </c>
      <c r="D43" s="273">
        <f>D44+D46</f>
        <v>0</v>
      </c>
      <c r="E43" s="273">
        <f>E44+E46</f>
        <v>0</v>
      </c>
    </row>
    <row r="44" spans="1:5" ht="38.25" x14ac:dyDescent="0.2">
      <c r="A44" s="262" t="s">
        <v>295</v>
      </c>
      <c r="B44" s="275" t="s">
        <v>296</v>
      </c>
      <c r="C44" s="273">
        <f>C45</f>
        <v>0</v>
      </c>
      <c r="D44" s="273">
        <f>D45</f>
        <v>0</v>
      </c>
      <c r="E44" s="273">
        <f>E45</f>
        <v>0</v>
      </c>
    </row>
    <row r="45" spans="1:5" ht="51" x14ac:dyDescent="0.2">
      <c r="A45" s="262" t="s">
        <v>297</v>
      </c>
      <c r="B45" s="276" t="s">
        <v>298</v>
      </c>
      <c r="C45" s="273">
        <v>0</v>
      </c>
      <c r="D45" s="273">
        <v>0</v>
      </c>
      <c r="E45" s="273">
        <v>0</v>
      </c>
    </row>
    <row r="46" spans="1:5" ht="63.75" x14ac:dyDescent="0.2">
      <c r="A46" s="262" t="s">
        <v>299</v>
      </c>
      <c r="B46" s="276" t="s">
        <v>300</v>
      </c>
      <c r="C46" s="273">
        <f t="shared" ref="C46:E47" si="5">C47</f>
        <v>0</v>
      </c>
      <c r="D46" s="273">
        <f t="shared" si="5"/>
        <v>0</v>
      </c>
      <c r="E46" s="273">
        <f t="shared" si="5"/>
        <v>0</v>
      </c>
    </row>
    <row r="47" spans="1:5" ht="76.5" x14ac:dyDescent="0.2">
      <c r="A47" s="262" t="s">
        <v>301</v>
      </c>
      <c r="B47" s="276" t="s">
        <v>302</v>
      </c>
      <c r="C47" s="273">
        <f t="shared" si="5"/>
        <v>0</v>
      </c>
      <c r="D47" s="273">
        <f t="shared" si="5"/>
        <v>0</v>
      </c>
      <c r="E47" s="273">
        <f t="shared" si="5"/>
        <v>0</v>
      </c>
    </row>
    <row r="48" spans="1:5" ht="102" x14ac:dyDescent="0.2">
      <c r="A48" s="265" t="s">
        <v>301</v>
      </c>
      <c r="B48" s="271" t="s">
        <v>303</v>
      </c>
      <c r="C48" s="277">
        <v>0</v>
      </c>
      <c r="D48" s="277">
        <v>0</v>
      </c>
      <c r="E48" s="277">
        <v>0</v>
      </c>
    </row>
    <row r="49" spans="1:7" ht="38.25" x14ac:dyDescent="0.2">
      <c r="A49" s="265" t="s">
        <v>304</v>
      </c>
      <c r="B49" s="276" t="s">
        <v>305</v>
      </c>
      <c r="C49" s="277">
        <f>C50</f>
        <v>0</v>
      </c>
      <c r="D49" s="277">
        <f t="shared" ref="C49:E50" si="6">D50</f>
        <v>0</v>
      </c>
      <c r="E49" s="277">
        <f t="shared" si="6"/>
        <v>0</v>
      </c>
    </row>
    <row r="50" spans="1:7" ht="63.75" x14ac:dyDescent="0.2">
      <c r="A50" s="265" t="s">
        <v>306</v>
      </c>
      <c r="B50" s="276" t="s">
        <v>307</v>
      </c>
      <c r="C50" s="277">
        <f t="shared" si="6"/>
        <v>0</v>
      </c>
      <c r="D50" s="277">
        <f t="shared" si="6"/>
        <v>0</v>
      </c>
      <c r="E50" s="277">
        <f t="shared" si="6"/>
        <v>0</v>
      </c>
    </row>
    <row r="51" spans="1:7" ht="102" x14ac:dyDescent="0.2">
      <c r="A51" s="265" t="s">
        <v>306</v>
      </c>
      <c r="B51" s="271" t="s">
        <v>308</v>
      </c>
      <c r="C51" s="277"/>
      <c r="D51" s="277"/>
      <c r="E51" s="277"/>
    </row>
    <row r="52" spans="1:7" ht="38.25" x14ac:dyDescent="0.2">
      <c r="A52" s="262" t="s">
        <v>239</v>
      </c>
      <c r="B52" s="278" t="s">
        <v>309</v>
      </c>
      <c r="C52" s="261">
        <f>C19+C27+C38</f>
        <v>483.70000000000056</v>
      </c>
      <c r="D52" s="261">
        <f>D19+D27+D38</f>
        <v>-257</v>
      </c>
      <c r="E52" s="261">
        <f>E19+E27+E38</f>
        <v>-321.2</v>
      </c>
    </row>
    <row r="53" spans="1:7" x14ac:dyDescent="0.2">
      <c r="A53" s="279"/>
      <c r="B53" s="278" t="s">
        <v>310</v>
      </c>
      <c r="C53" s="261">
        <f>C15+C21</f>
        <v>0</v>
      </c>
      <c r="D53" s="261">
        <f>D15+D21</f>
        <v>0</v>
      </c>
      <c r="E53" s="261">
        <f>E15+E21</f>
        <v>0</v>
      </c>
      <c r="F53" t="s">
        <v>312</v>
      </c>
      <c r="G53" s="282"/>
    </row>
    <row r="54" spans="1:7" ht="25.5" x14ac:dyDescent="0.2">
      <c r="A54" s="279"/>
      <c r="B54" s="278" t="s">
        <v>311</v>
      </c>
      <c r="C54" s="261">
        <f>C18+C24</f>
        <v>-192.7</v>
      </c>
      <c r="D54" s="261">
        <f>D18+D24</f>
        <v>-257</v>
      </c>
      <c r="E54" s="261">
        <f>E18+E24</f>
        <v>-321.2</v>
      </c>
    </row>
    <row r="55" spans="1:7" x14ac:dyDescent="0.2">
      <c r="A55" s="280"/>
      <c r="B55" s="280"/>
      <c r="C55" s="330">
        <f>C53+C54</f>
        <v>-192.7</v>
      </c>
      <c r="D55" s="281">
        <f>D53+D54</f>
        <v>-257</v>
      </c>
      <c r="E55" s="281">
        <f>E53+E54</f>
        <v>-321.2</v>
      </c>
    </row>
  </sheetData>
  <mergeCells count="19">
    <mergeCell ref="A35:A36"/>
    <mergeCell ref="B35:B36"/>
    <mergeCell ref="C35:C36"/>
    <mergeCell ref="D35:D36"/>
    <mergeCell ref="E35:E36"/>
    <mergeCell ref="C31:C32"/>
    <mergeCell ref="D31:D32"/>
    <mergeCell ref="E31:E32"/>
    <mergeCell ref="B1:E1"/>
    <mergeCell ref="B2:E2"/>
    <mergeCell ref="B3:E3"/>
    <mergeCell ref="B4:E4"/>
    <mergeCell ref="B5:C5"/>
    <mergeCell ref="A6:E7"/>
    <mergeCell ref="A9:A11"/>
    <mergeCell ref="B9:B11"/>
    <mergeCell ref="C9:E10"/>
    <mergeCell ref="A31:A32"/>
    <mergeCell ref="B31:B32"/>
  </mergeCells>
  <pageMargins left="0.7" right="0.7" top="0.75" bottom="0.75" header="0.3" footer="0.3"/>
  <pageSetup paperSize="9" scale="6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9"/>
  <sheetViews>
    <sheetView workbookViewId="0">
      <selection activeCell="B5" sqref="B5:F5"/>
    </sheetView>
  </sheetViews>
  <sheetFormatPr defaultRowHeight="12.75" x14ac:dyDescent="0.2"/>
  <cols>
    <col min="1" max="1" width="5" customWidth="1"/>
    <col min="5" max="5" width="18.42578125" customWidth="1"/>
    <col min="6" max="6" width="10.85546875" customWidth="1"/>
    <col min="7" max="7" width="8.140625" customWidth="1"/>
    <col min="8" max="8" width="18.5703125" customWidth="1"/>
  </cols>
  <sheetData>
    <row r="1" spans="1:8" ht="15.75" x14ac:dyDescent="0.25">
      <c r="A1" s="283"/>
      <c r="B1" s="511" t="s">
        <v>313</v>
      </c>
      <c r="C1" s="511"/>
      <c r="D1" s="511"/>
      <c r="E1" s="511"/>
      <c r="F1" s="511"/>
      <c r="G1" s="511"/>
      <c r="H1" s="511"/>
    </row>
    <row r="2" spans="1:8" ht="15.75" x14ac:dyDescent="0.25">
      <c r="A2" s="283"/>
      <c r="B2" s="511" t="s">
        <v>233</v>
      </c>
      <c r="C2" s="511"/>
      <c r="D2" s="511"/>
      <c r="E2" s="511"/>
      <c r="F2" s="511"/>
      <c r="G2" s="511"/>
      <c r="H2" s="511"/>
    </row>
    <row r="3" spans="1:8" ht="15.75" x14ac:dyDescent="0.25">
      <c r="A3" s="283"/>
      <c r="B3" s="511" t="s">
        <v>114</v>
      </c>
      <c r="C3" s="511"/>
      <c r="D3" s="511"/>
      <c r="E3" s="511"/>
      <c r="F3" s="511"/>
      <c r="G3" s="511"/>
      <c r="H3" s="511"/>
    </row>
    <row r="4" spans="1:8" ht="15.75" x14ac:dyDescent="0.25">
      <c r="A4" s="283"/>
      <c r="B4" s="511" t="s">
        <v>343</v>
      </c>
      <c r="C4" s="511"/>
      <c r="D4" s="511"/>
      <c r="E4" s="511"/>
      <c r="F4" s="511"/>
      <c r="G4" s="511"/>
      <c r="H4" s="511"/>
    </row>
    <row r="5" spans="1:8" ht="15.75" x14ac:dyDescent="0.25">
      <c r="A5" s="283"/>
      <c r="B5" s="511"/>
      <c r="C5" s="511"/>
      <c r="D5" s="511"/>
      <c r="E5" s="511"/>
      <c r="F5" s="511"/>
      <c r="G5" s="283"/>
      <c r="H5" s="283"/>
    </row>
    <row r="6" spans="1:8" ht="15.75" x14ac:dyDescent="0.2">
      <c r="A6" s="512" t="s">
        <v>314</v>
      </c>
      <c r="B6" s="512"/>
      <c r="C6" s="512"/>
      <c r="D6" s="512"/>
      <c r="E6" s="512"/>
      <c r="F6" s="512"/>
      <c r="G6" s="512"/>
      <c r="H6" s="512"/>
    </row>
    <row r="7" spans="1:8" ht="15.75" x14ac:dyDescent="0.25">
      <c r="A7" s="283"/>
      <c r="B7" s="283"/>
      <c r="C7" s="283" t="s">
        <v>234</v>
      </c>
      <c r="D7" s="283"/>
      <c r="E7" s="283"/>
      <c r="F7" s="283"/>
      <c r="G7" s="513" t="s">
        <v>315</v>
      </c>
      <c r="H7" s="514"/>
    </row>
    <row r="8" spans="1:8" ht="15.75" x14ac:dyDescent="0.25">
      <c r="A8" s="515" t="s">
        <v>316</v>
      </c>
      <c r="B8" s="516" t="s">
        <v>317</v>
      </c>
      <c r="C8" s="516"/>
      <c r="D8" s="516"/>
      <c r="E8" s="516"/>
      <c r="F8" s="517" t="s">
        <v>237</v>
      </c>
      <c r="G8" s="518"/>
      <c r="H8" s="519"/>
    </row>
    <row r="9" spans="1:8" ht="15.75" x14ac:dyDescent="0.25">
      <c r="A9" s="515"/>
      <c r="B9" s="516"/>
      <c r="C9" s="516"/>
      <c r="D9" s="516"/>
      <c r="E9" s="516"/>
      <c r="F9" s="286">
        <v>2024</v>
      </c>
      <c r="G9" s="286">
        <v>2025</v>
      </c>
      <c r="H9" s="286">
        <v>2026</v>
      </c>
    </row>
    <row r="10" spans="1:8" ht="15.75" x14ac:dyDescent="0.25">
      <c r="A10" s="285"/>
      <c r="B10" s="284"/>
      <c r="C10" s="284"/>
      <c r="D10" s="284"/>
      <c r="E10" s="284"/>
      <c r="F10" s="287"/>
      <c r="G10" s="254"/>
      <c r="H10" s="254"/>
    </row>
    <row r="11" spans="1:8" ht="15.75" x14ac:dyDescent="0.25">
      <c r="A11" s="288">
        <v>1</v>
      </c>
      <c r="B11" s="520" t="s">
        <v>242</v>
      </c>
      <c r="C11" s="520"/>
      <c r="D11" s="520"/>
      <c r="E11" s="520"/>
      <c r="F11" s="289">
        <f>F13+F14</f>
        <v>0</v>
      </c>
      <c r="G11" s="289">
        <f>G13+G14</f>
        <v>0</v>
      </c>
      <c r="H11" s="289">
        <f>H13+H14</f>
        <v>0</v>
      </c>
    </row>
    <row r="12" spans="1:8" ht="15.75" x14ac:dyDescent="0.2">
      <c r="A12" s="290"/>
      <c r="B12" s="521" t="s">
        <v>318</v>
      </c>
      <c r="C12" s="521"/>
      <c r="D12" s="521"/>
      <c r="E12" s="521"/>
      <c r="F12" s="291"/>
      <c r="G12" s="291"/>
      <c r="H12" s="291"/>
    </row>
    <row r="13" spans="1:8" ht="15.75" x14ac:dyDescent="0.25">
      <c r="A13" s="290"/>
      <c r="B13" s="521" t="s">
        <v>319</v>
      </c>
      <c r="C13" s="521"/>
      <c r="D13" s="521"/>
      <c r="E13" s="521"/>
      <c r="F13" s="292">
        <f>'[1]Приложение 5'!C53</f>
        <v>0</v>
      </c>
      <c r="G13" s="292">
        <f>'[1]Приложение 5'!D53</f>
        <v>0</v>
      </c>
      <c r="H13" s="292">
        <f>'[1]Приложение 5'!E53</f>
        <v>0</v>
      </c>
    </row>
    <row r="14" spans="1:8" ht="15.75" x14ac:dyDescent="0.25">
      <c r="A14" s="290"/>
      <c r="B14" s="521" t="s">
        <v>320</v>
      </c>
      <c r="C14" s="521"/>
      <c r="D14" s="521"/>
      <c r="E14" s="521"/>
      <c r="F14" s="292">
        <f>'[1]Приложение 5'!C18</f>
        <v>0</v>
      </c>
      <c r="G14" s="292">
        <f>'[1]Приложение 5'!D18</f>
        <v>0</v>
      </c>
      <c r="H14" s="292">
        <f>'[1]Приложение 5'!E18</f>
        <v>0</v>
      </c>
    </row>
    <row r="15" spans="1:8" ht="15.75" x14ac:dyDescent="0.25">
      <c r="A15" s="288">
        <v>2</v>
      </c>
      <c r="B15" s="520" t="s">
        <v>252</v>
      </c>
      <c r="C15" s="520"/>
      <c r="D15" s="520"/>
      <c r="E15" s="520"/>
      <c r="F15" s="292">
        <f>'Приложение  5'!C26</f>
        <v>-192.7</v>
      </c>
      <c r="G15" s="292">
        <f>'Приложение  5'!D26</f>
        <v>-257</v>
      </c>
      <c r="H15" s="292">
        <f>'Приложение  5'!E26</f>
        <v>-321.2</v>
      </c>
    </row>
    <row r="16" spans="1:8" ht="15.75" x14ac:dyDescent="0.25">
      <c r="A16" s="290"/>
      <c r="B16" s="521" t="s">
        <v>318</v>
      </c>
      <c r="C16" s="521"/>
      <c r="D16" s="521"/>
      <c r="E16" s="521"/>
      <c r="F16" s="292"/>
      <c r="G16" s="292"/>
      <c r="H16" s="292"/>
    </row>
    <row r="17" spans="1:8" ht="15.75" x14ac:dyDescent="0.25">
      <c r="A17" s="290"/>
      <c r="B17" s="523" t="s">
        <v>319</v>
      </c>
      <c r="C17" s="524"/>
      <c r="D17" s="524"/>
      <c r="E17" s="525"/>
      <c r="F17" s="292">
        <f>'[1]Приложение 5'!C23</f>
        <v>0</v>
      </c>
      <c r="G17" s="292">
        <f>'[1]Приложение 5'!D23</f>
        <v>0</v>
      </c>
      <c r="H17" s="292">
        <f>'[1]Приложение 5'!E23</f>
        <v>0</v>
      </c>
    </row>
    <row r="18" spans="1:8" ht="15.75" x14ac:dyDescent="0.25">
      <c r="A18" s="290"/>
      <c r="B18" s="521" t="s">
        <v>320</v>
      </c>
      <c r="C18" s="521"/>
      <c r="D18" s="521"/>
      <c r="E18" s="521"/>
      <c r="F18" s="292">
        <f>'Приложение  5'!C26</f>
        <v>-192.7</v>
      </c>
      <c r="G18" s="292">
        <f>'Приложение  5'!D26</f>
        <v>-257</v>
      </c>
      <c r="H18" s="292">
        <f>'Приложение  5'!E26</f>
        <v>-321.2</v>
      </c>
    </row>
    <row r="19" spans="1:8" ht="15.75" x14ac:dyDescent="0.25">
      <c r="A19" s="293"/>
      <c r="B19" s="522" t="s">
        <v>321</v>
      </c>
      <c r="C19" s="522"/>
      <c r="D19" s="522"/>
      <c r="E19" s="522"/>
      <c r="F19" s="289">
        <f>F11+F15</f>
        <v>-192.7</v>
      </c>
      <c r="G19" s="289">
        <f>G11+G15</f>
        <v>-257</v>
      </c>
      <c r="H19" s="289">
        <f>H11+H15</f>
        <v>-321.2</v>
      </c>
    </row>
  </sheetData>
  <mergeCells count="19">
    <mergeCell ref="B11:E11"/>
    <mergeCell ref="B12:E12"/>
    <mergeCell ref="B19:E19"/>
    <mergeCell ref="B13:E13"/>
    <mergeCell ref="B14:E14"/>
    <mergeCell ref="B15:E15"/>
    <mergeCell ref="B16:E16"/>
    <mergeCell ref="B17:E17"/>
    <mergeCell ref="B18:E18"/>
    <mergeCell ref="A6:H6"/>
    <mergeCell ref="G7:H7"/>
    <mergeCell ref="A8:A9"/>
    <mergeCell ref="B8:E9"/>
    <mergeCell ref="F8:H8"/>
    <mergeCell ref="B1:H1"/>
    <mergeCell ref="B2:H2"/>
    <mergeCell ref="B3:H3"/>
    <mergeCell ref="B4:H4"/>
    <mergeCell ref="B5:F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приложение 1</vt:lpstr>
      <vt:lpstr>приложение 2</vt:lpstr>
      <vt:lpstr>приложение 3</vt:lpstr>
      <vt:lpstr>приложение 4</vt:lpstr>
      <vt:lpstr>Приложение  5</vt:lpstr>
      <vt:lpstr>Приложение 6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2024-04-05T12:41:59Z</cp:lastPrinted>
  <dcterms:created xsi:type="dcterms:W3CDTF">1996-10-08T23:32:33Z</dcterms:created>
  <dcterms:modified xsi:type="dcterms:W3CDTF">2024-10-31T09:27:32Z</dcterms:modified>
</cp:coreProperties>
</file>